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tabRatio="783"/>
  </bookViews>
  <sheets>
    <sheet name="SITFIN" sheetId="1" r:id="rId1"/>
    <sheet name="ANACT" sheetId="2" r:id="rId2"/>
    <sheet name="ANADEU" sheetId="3" r:id="rId3"/>
    <sheet name="VARHDA" sheetId="4" r:id="rId4"/>
    <sheet name="ACTIV" sheetId="6" r:id="rId5"/>
    <sheet name="CAMBSITFIN" sheetId="7" r:id="rId6"/>
    <sheet name="FLUJO" sheetId="8" r:id="rId7"/>
    <sheet name="ANAING" sheetId="9" r:id="rId8"/>
    <sheet name="INGFTE" sheetId="10" r:id="rId9"/>
    <sheet name="OBJGAS" sheetId="11" r:id="rId10"/>
    <sheet name="TIPGAS" sheetId="12" r:id="rId11"/>
    <sheet name="ADM" sheetId="13" r:id="rId12"/>
    <sheet name="FUNC" sheetId="14" r:id="rId13"/>
    <sheet name="PROGR" sheetId="15" r:id="rId14"/>
    <sheet name="END" sheetId="16" r:id="rId15"/>
    <sheet name="INT" sheetId="17" r:id="rId16"/>
  </sheets>
  <definedNames>
    <definedName name="_xlnm.Print_Titles" localSheetId="9">OBJGAS!$3:$11</definedName>
  </definedNames>
  <calcPr calcId="145621"/>
</workbook>
</file>

<file path=xl/calcChain.xml><?xml version="1.0" encoding="utf-8"?>
<calcChain xmlns="http://schemas.openxmlformats.org/spreadsheetml/2006/main">
  <c r="D11" i="17"/>
  <c r="D15" s="1"/>
  <c r="C11"/>
  <c r="C15" s="1"/>
  <c r="E14" i="16"/>
  <c r="D14"/>
  <c r="C14"/>
  <c r="E11"/>
  <c r="E15" s="1"/>
  <c r="D11"/>
  <c r="D15" s="1"/>
  <c r="C11"/>
  <c r="C15" s="1"/>
  <c r="G38" i="15" l="1"/>
  <c r="J38" s="1"/>
  <c r="J36"/>
  <c r="I36"/>
  <c r="H36"/>
  <c r="G36"/>
  <c r="F36"/>
  <c r="E36"/>
  <c r="G35"/>
  <c r="J35" s="1"/>
  <c r="G34"/>
  <c r="J34" s="1"/>
  <c r="G33"/>
  <c r="J33" s="1"/>
  <c r="J31" s="1"/>
  <c r="I31"/>
  <c r="H31"/>
  <c r="F31"/>
  <c r="E31"/>
  <c r="G30"/>
  <c r="J30" s="1"/>
  <c r="G29"/>
  <c r="J29" s="1"/>
  <c r="J28" s="1"/>
  <c r="I28"/>
  <c r="H28"/>
  <c r="F28"/>
  <c r="E28"/>
  <c r="G27"/>
  <c r="J27" s="1"/>
  <c r="J24" s="1"/>
  <c r="I24"/>
  <c r="H24"/>
  <c r="F24"/>
  <c r="E24"/>
  <c r="G22"/>
  <c r="J22" s="1"/>
  <c r="G21"/>
  <c r="J21" s="1"/>
  <c r="G20"/>
  <c r="J20" s="1"/>
  <c r="G18"/>
  <c r="J18" s="1"/>
  <c r="G17"/>
  <c r="J17" s="1"/>
  <c r="I15"/>
  <c r="H15"/>
  <c r="F15"/>
  <c r="E15"/>
  <c r="G14"/>
  <c r="J14" s="1"/>
  <c r="G13"/>
  <c r="J13" s="1"/>
  <c r="J12" s="1"/>
  <c r="I12"/>
  <c r="H12"/>
  <c r="H11" s="1"/>
  <c r="H42" s="1"/>
  <c r="F12"/>
  <c r="E12"/>
  <c r="E11" s="1"/>
  <c r="E42" s="1"/>
  <c r="G24" l="1"/>
  <c r="I11"/>
  <c r="I42" s="1"/>
  <c r="G28"/>
  <c r="F11"/>
  <c r="F42" s="1"/>
  <c r="J15"/>
  <c r="J11" s="1"/>
  <c r="J42" s="1"/>
  <c r="G12"/>
  <c r="G31"/>
  <c r="G15"/>
  <c r="G11" l="1"/>
  <c r="G42" s="1"/>
  <c r="F44" i="14" l="1"/>
  <c r="I44" s="1"/>
  <c r="F43"/>
  <c r="I43" s="1"/>
  <c r="I41" s="1"/>
  <c r="H41"/>
  <c r="G41"/>
  <c r="E41"/>
  <c r="D41"/>
  <c r="F39"/>
  <c r="I39" s="1"/>
  <c r="F38"/>
  <c r="I38" s="1"/>
  <c r="F37"/>
  <c r="I37" s="1"/>
  <c r="F36"/>
  <c r="I36" s="1"/>
  <c r="F34"/>
  <c r="I34" s="1"/>
  <c r="F33"/>
  <c r="I33" s="1"/>
  <c r="F32"/>
  <c r="I32" s="1"/>
  <c r="I30" s="1"/>
  <c r="H30"/>
  <c r="G30"/>
  <c r="E30"/>
  <c r="D30"/>
  <c r="I21"/>
  <c r="H21"/>
  <c r="H47" s="1"/>
  <c r="G21"/>
  <c r="F21"/>
  <c r="E21"/>
  <c r="D21"/>
  <c r="D47" s="1"/>
  <c r="F17"/>
  <c r="I17" s="1"/>
  <c r="F15"/>
  <c r="I15" s="1"/>
  <c r="H11"/>
  <c r="G11"/>
  <c r="E11"/>
  <c r="D11"/>
  <c r="G47" l="1"/>
  <c r="F30"/>
  <c r="F41"/>
  <c r="E47"/>
  <c r="I11"/>
  <c r="I47" s="1"/>
  <c r="F11"/>
  <c r="F47" s="1"/>
  <c r="H25" i="13" l="1"/>
  <c r="G25"/>
  <c r="F25"/>
  <c r="E25"/>
  <c r="D25"/>
  <c r="C25"/>
  <c r="H15" i="12" l="1"/>
  <c r="G15"/>
  <c r="F15"/>
  <c r="E15"/>
  <c r="D15"/>
  <c r="C15"/>
  <c r="F82" i="11" l="1"/>
  <c r="I82" s="1"/>
  <c r="F81"/>
  <c r="F76" s="1"/>
  <c r="F80"/>
  <c r="I80" s="1"/>
  <c r="H76"/>
  <c r="G76"/>
  <c r="E76"/>
  <c r="D76"/>
  <c r="F74"/>
  <c r="I74" s="1"/>
  <c r="I72" s="1"/>
  <c r="H72"/>
  <c r="G72"/>
  <c r="F72"/>
  <c r="E72"/>
  <c r="D72"/>
  <c r="F71"/>
  <c r="I71" s="1"/>
  <c r="F70"/>
  <c r="I70" s="1"/>
  <c r="F69"/>
  <c r="I69" s="1"/>
  <c r="F68"/>
  <c r="I68" s="1"/>
  <c r="F67"/>
  <c r="I67" s="1"/>
  <c r="F66"/>
  <c r="F64" s="1"/>
  <c r="F65"/>
  <c r="I65" s="1"/>
  <c r="H64"/>
  <c r="G64"/>
  <c r="E64"/>
  <c r="D64"/>
  <c r="F63"/>
  <c r="I63" s="1"/>
  <c r="I60" s="1"/>
  <c r="H60"/>
  <c r="H84" s="1"/>
  <c r="G60"/>
  <c r="F60"/>
  <c r="E60"/>
  <c r="D60"/>
  <c r="D84" s="1"/>
  <c r="F58"/>
  <c r="I58" s="1"/>
  <c r="F53"/>
  <c r="I53" s="1"/>
  <c r="I50" s="1"/>
  <c r="H50"/>
  <c r="G50"/>
  <c r="F50"/>
  <c r="E50"/>
  <c r="D50"/>
  <c r="F49"/>
  <c r="I49" s="1"/>
  <c r="F47"/>
  <c r="I47" s="1"/>
  <c r="F46"/>
  <c r="I46" s="1"/>
  <c r="F45"/>
  <c r="I45" s="1"/>
  <c r="F43"/>
  <c r="I43" s="1"/>
  <c r="F42"/>
  <c r="I42" s="1"/>
  <c r="F41"/>
  <c r="H40"/>
  <c r="G40"/>
  <c r="E40"/>
  <c r="D40"/>
  <c r="I30"/>
  <c r="H30"/>
  <c r="G30"/>
  <c r="F30"/>
  <c r="E30"/>
  <c r="D30"/>
  <c r="I23"/>
  <c r="I20" s="1"/>
  <c r="F23"/>
  <c r="H20"/>
  <c r="G20"/>
  <c r="F20"/>
  <c r="E20"/>
  <c r="D20"/>
  <c r="I18"/>
  <c r="F18"/>
  <c r="F14"/>
  <c r="I14" s="1"/>
  <c r="I12" s="1"/>
  <c r="H12"/>
  <c r="G12"/>
  <c r="G84" s="1"/>
  <c r="E12"/>
  <c r="E84" s="1"/>
  <c r="D12"/>
  <c r="I40" l="1"/>
  <c r="I76"/>
  <c r="F12"/>
  <c r="F40"/>
  <c r="I66"/>
  <c r="I64" s="1"/>
  <c r="I81"/>
  <c r="I84" l="1"/>
  <c r="F84"/>
  <c r="J34" i="10" l="1"/>
  <c r="G34"/>
  <c r="I33"/>
  <c r="J33" s="1"/>
  <c r="H33"/>
  <c r="F33"/>
  <c r="G33" s="1"/>
  <c r="J31"/>
  <c r="G31"/>
  <c r="J30"/>
  <c r="J29" s="1"/>
  <c r="F30"/>
  <c r="G30" s="1"/>
  <c r="I29"/>
  <c r="H29"/>
  <c r="F29"/>
  <c r="E29"/>
  <c r="J28"/>
  <c r="F28"/>
  <c r="G28" s="1"/>
  <c r="J27"/>
  <c r="G27"/>
  <c r="J26"/>
  <c r="F26"/>
  <c r="F25" s="1"/>
  <c r="G25" s="1"/>
  <c r="I25"/>
  <c r="J25" s="1"/>
  <c r="H25"/>
  <c r="J24"/>
  <c r="G24"/>
  <c r="J23"/>
  <c r="G23"/>
  <c r="I22"/>
  <c r="J22" s="1"/>
  <c r="H22"/>
  <c r="F22"/>
  <c r="G22" s="1"/>
  <c r="J21"/>
  <c r="G21"/>
  <c r="I20"/>
  <c r="J20" s="1"/>
  <c r="H20"/>
  <c r="F20"/>
  <c r="G20" s="1"/>
  <c r="J19"/>
  <c r="G19"/>
  <c r="I18"/>
  <c r="J18" s="1"/>
  <c r="H18"/>
  <c r="F18"/>
  <c r="G18" s="1"/>
  <c r="J17"/>
  <c r="G17"/>
  <c r="I16"/>
  <c r="J16" s="1"/>
  <c r="H16"/>
  <c r="F16"/>
  <c r="G16" s="1"/>
  <c r="J15"/>
  <c r="G15"/>
  <c r="I14"/>
  <c r="J14" s="1"/>
  <c r="H14"/>
  <c r="F14"/>
  <c r="G14" s="1"/>
  <c r="J13"/>
  <c r="G13"/>
  <c r="I12"/>
  <c r="J12" s="1"/>
  <c r="H12"/>
  <c r="H11" s="1"/>
  <c r="H32" s="1"/>
  <c r="H35" s="1"/>
  <c r="G12"/>
  <c r="F12"/>
  <c r="E11"/>
  <c r="J11" l="1"/>
  <c r="E32"/>
  <c r="E35" s="1"/>
  <c r="J32"/>
  <c r="J35" s="1"/>
  <c r="G11"/>
  <c r="I11"/>
  <c r="I32" s="1"/>
  <c r="I35" s="1"/>
  <c r="G26"/>
  <c r="F11"/>
  <c r="F32" s="1"/>
  <c r="F35" s="1"/>
  <c r="G29"/>
  <c r="G32" s="1"/>
  <c r="G35" s="1"/>
  <c r="J23" i="9" l="1"/>
  <c r="G23"/>
  <c r="J22"/>
  <c r="J24" s="1"/>
  <c r="I22"/>
  <c r="I24" s="1"/>
  <c r="H22"/>
  <c r="H24" s="1"/>
  <c r="F22"/>
  <c r="F24" s="1"/>
  <c r="E22"/>
  <c r="E24" s="1"/>
  <c r="J21"/>
  <c r="G21"/>
  <c r="J20"/>
  <c r="G20"/>
  <c r="F20"/>
  <c r="J19"/>
  <c r="G19"/>
  <c r="J18"/>
  <c r="G18"/>
  <c r="J17"/>
  <c r="G17"/>
  <c r="J16"/>
  <c r="G16"/>
  <c r="J15"/>
  <c r="G15"/>
  <c r="J14"/>
  <c r="G14"/>
  <c r="J13"/>
  <c r="G13"/>
  <c r="G22" s="1"/>
  <c r="J12"/>
  <c r="G12"/>
  <c r="G24" l="1"/>
  <c r="P37" i="8" l="1"/>
  <c r="O37"/>
  <c r="P30"/>
  <c r="O30"/>
  <c r="O44" s="1"/>
  <c r="H28"/>
  <c r="G28"/>
  <c r="P20"/>
  <c r="O20"/>
  <c r="P15"/>
  <c r="P24" s="1"/>
  <c r="O15"/>
  <c r="H15"/>
  <c r="G15"/>
  <c r="G47" s="1"/>
  <c r="O47" l="1"/>
  <c r="O50" s="1"/>
  <c r="H47"/>
  <c r="P47" s="1"/>
  <c r="P50" s="1"/>
  <c r="P44"/>
  <c r="O24"/>
  <c r="K43" i="7" l="1"/>
  <c r="K35" s="1"/>
  <c r="J43"/>
  <c r="J35" s="1"/>
  <c r="K26"/>
  <c r="J26"/>
  <c r="F25"/>
  <c r="E25"/>
  <c r="K15"/>
  <c r="J15"/>
  <c r="F15"/>
  <c r="E15"/>
  <c r="E13" s="1"/>
  <c r="K13"/>
  <c r="J13"/>
  <c r="F13"/>
  <c r="K47" i="6" l="1"/>
  <c r="J47"/>
  <c r="K39"/>
  <c r="J39"/>
  <c r="K32"/>
  <c r="J32"/>
  <c r="K27"/>
  <c r="J27"/>
  <c r="F25"/>
  <c r="E25"/>
  <c r="F21"/>
  <c r="E21"/>
  <c r="K16"/>
  <c r="J16"/>
  <c r="K11"/>
  <c r="J11"/>
  <c r="F11"/>
  <c r="F32" s="1"/>
  <c r="E11"/>
  <c r="E32" s="1"/>
  <c r="K50" l="1"/>
  <c r="K52" s="1"/>
  <c r="J50"/>
  <c r="J52" s="1"/>
  <c r="I37" i="4" l="1"/>
  <c r="I36"/>
  <c r="I35"/>
  <c r="I34"/>
  <c r="H33"/>
  <c r="I33" s="1"/>
  <c r="G33"/>
  <c r="F33"/>
  <c r="I31"/>
  <c r="I30"/>
  <c r="I29"/>
  <c r="H28"/>
  <c r="E28"/>
  <c r="G26"/>
  <c r="G39" s="1"/>
  <c r="I24"/>
  <c r="I23"/>
  <c r="I22"/>
  <c r="I21"/>
  <c r="H20"/>
  <c r="G20"/>
  <c r="F20"/>
  <c r="I20" s="1"/>
  <c r="I18"/>
  <c r="I17"/>
  <c r="I16"/>
  <c r="H15"/>
  <c r="H26" s="1"/>
  <c r="E15"/>
  <c r="E26" s="1"/>
  <c r="I13"/>
  <c r="H39" l="1"/>
  <c r="I28"/>
  <c r="E39"/>
  <c r="I26"/>
  <c r="I15"/>
  <c r="F26"/>
  <c r="F39" s="1"/>
  <c r="I39" l="1"/>
  <c r="J29" i="3" l="1"/>
  <c r="J28" s="1"/>
  <c r="J41" s="1"/>
  <c r="J12"/>
  <c r="J11" s="1"/>
  <c r="J25" s="1"/>
  <c r="J45" l="1"/>
  <c r="H36" i="2" l="1"/>
  <c r="I36" s="1"/>
  <c r="H35"/>
  <c r="I35" s="1"/>
  <c r="H34"/>
  <c r="I34" s="1"/>
  <c r="G33"/>
  <c r="H33" s="1"/>
  <c r="I33" s="1"/>
  <c r="I32"/>
  <c r="H32"/>
  <c r="F31"/>
  <c r="H31" s="1"/>
  <c r="I31" s="1"/>
  <c r="F30"/>
  <c r="H30" s="1"/>
  <c r="I30" s="1"/>
  <c r="I29"/>
  <c r="H29"/>
  <c r="H28"/>
  <c r="I28" s="1"/>
  <c r="I24"/>
  <c r="H24"/>
  <c r="H23"/>
  <c r="I23" s="1"/>
  <c r="G22"/>
  <c r="F22"/>
  <c r="H22" s="1"/>
  <c r="I22" s="1"/>
  <c r="I21"/>
  <c r="H21"/>
  <c r="F20"/>
  <c r="H20" s="1"/>
  <c r="I20" s="1"/>
  <c r="G19"/>
  <c r="F19"/>
  <c r="H19" s="1"/>
  <c r="I19" s="1"/>
  <c r="G18"/>
  <c r="F18"/>
  <c r="H18" s="1"/>
  <c r="G16"/>
  <c r="F16"/>
  <c r="E16"/>
  <c r="I18" l="1"/>
  <c r="I16" s="1"/>
  <c r="H16"/>
  <c r="I26"/>
  <c r="F26"/>
  <c r="G26"/>
  <c r="G38" s="1"/>
  <c r="H26" l="1"/>
  <c r="H38" s="1"/>
  <c r="F38"/>
  <c r="I38"/>
  <c r="K57" i="1" l="1"/>
  <c r="J57"/>
  <c r="K49"/>
  <c r="J49"/>
  <c r="K43"/>
  <c r="K62" s="1"/>
  <c r="K64" s="1"/>
  <c r="J43"/>
  <c r="F40"/>
  <c r="E40"/>
  <c r="K37"/>
  <c r="J37"/>
  <c r="J39" s="1"/>
  <c r="K26"/>
  <c r="K39" s="1"/>
  <c r="J26"/>
  <c r="F25"/>
  <c r="F42" s="1"/>
  <c r="E25"/>
  <c r="J62" l="1"/>
  <c r="E42"/>
  <c r="J64"/>
</calcChain>
</file>

<file path=xl/sharedStrings.xml><?xml version="1.0" encoding="utf-8"?>
<sst xmlns="http://schemas.openxmlformats.org/spreadsheetml/2006/main" count="767" uniqueCount="435">
  <si>
    <t>Municipio de Apodaca Nuevo León</t>
  </si>
  <si>
    <t>Estado de Situación Financiera</t>
  </si>
  <si>
    <t>Al 31 de Septiembre de 2016 y 2015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</si>
  <si>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</si>
  <si>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</si>
  <si>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</si>
  <si>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</si>
  <si>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</si>
  <si>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</si>
  <si>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</si>
  <si>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</si>
  <si>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</si>
  <si>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</si>
  <si>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</si>
  <si>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</si>
  <si>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</si>
  <si>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</si>
  <si>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</si>
  <si>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</si>
  <si>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</si>
  <si>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</si>
  <si>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</si>
  <si>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</si>
  <si>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</si>
  <si>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</si>
  <si>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</si>
  <si>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</si>
  <si>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</si>
  <si>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</si>
  <si>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</si>
  <si>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</si>
  <si>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</si>
  <si>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</si>
  <si>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</si>
  <si>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</si>
  <si>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</si>
  <si>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</si>
  <si>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</si>
  <si>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</si>
  <si>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</si>
  <si>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</si>
  <si>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</si>
  <si>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</si>
  <si>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</si>
  <si>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</si>
  <si>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</si>
  <si>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</si>
  <si>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</si>
  <si>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</si>
  <si>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</si>
  <si>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</si>
  <si>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</si>
  <si>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</si>
  <si>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</si>
  <si>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</si>
  <si>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</si>
  <si>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</si>
  <si>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</si>
  <si>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</si>
  <si>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</si>
  <si>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</si>
  <si>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</si>
  <si>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</si>
  <si>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</si>
  <si>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</si>
  <si>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                       _______________________________________________</t>
  </si>
  <si>
    <t>___________________________________________</t>
  </si>
  <si>
    <t>Lic. Oscar Alberto Cantú García</t>
  </si>
  <si>
    <t xml:space="preserve">    Ing. Jorge Armando Guajardo Elizondo</t>
  </si>
  <si>
    <t>Lic.Gustavo Javier Solis Ruiz</t>
  </si>
  <si>
    <t>Presidente Municipal</t>
  </si>
  <si>
    <t xml:space="preserve">                   Tesorero Municipal</t>
  </si>
  <si>
    <t>Síndico Primero</t>
  </si>
  <si>
    <t>Estado Analítico del Activo</t>
  </si>
  <si>
    <t>Del 1 de enero al 30 de septiembre de 2016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</si>
  <si>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</si>
  <si>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</si>
  <si>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</si>
  <si>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</si>
  <si>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</si>
  <si>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</si>
  <si>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</si>
  <si>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</si>
  <si>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</si>
  <si>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</si>
  <si>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</si>
  <si>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_____________________________________</t>
  </si>
  <si>
    <t>___________________________________________        _______________________________________________</t>
  </si>
  <si>
    <t xml:space="preserve">                               Lic. Oscar Alberto Cantú García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</si>
  <si>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</si>
  <si>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</si>
  <si>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</si>
  <si>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</si>
  <si>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 01 Enero 2016</t>
  </si>
  <si>
    <t>Saldo Final del Periodo  30 de septiembre 2016</t>
  </si>
  <si>
    <t>DEUDA PÚBLICA</t>
  </si>
  <si>
    <t xml:space="preserve">Corto Plazo               </t>
  </si>
  <si>
    <t>Deuda Interna</t>
  </si>
  <si>
    <t>Instituciones de Crédito</t>
  </si>
  <si>
    <t>MXN</t>
  </si>
  <si>
    <t>BANREGIO (Q)</t>
  </si>
  <si>
    <t>BANORTE (CP)</t>
  </si>
  <si>
    <t>BANAMEX (CP)</t>
  </si>
  <si>
    <t>Títulos y Valores</t>
  </si>
  <si>
    <t>Arrendamientos Financieros</t>
  </si>
  <si>
    <t>Anticipo de Participaciones</t>
  </si>
  <si>
    <t>Gobierno del Estado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</si>
  <si>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</si>
  <si>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</si>
  <si>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</si>
  <si>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</si>
  <si>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</si>
  <si>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BANORTE (LP)</t>
  </si>
  <si>
    <t>BANAMEX (LP)</t>
  </si>
  <si>
    <t xml:space="preserve">                Subtotal a Largo Plazo</t>
  </si>
  <si>
    <t>Otros Pasivos</t>
  </si>
  <si>
    <t xml:space="preserve">                Total de Deuda y Otros Pasivos</t>
  </si>
  <si>
    <t xml:space="preserve">      Tesorero Municipal</t>
  </si>
  <si>
    <t xml:space="preserve">             Síndico Primero</t>
  </si>
  <si>
    <t>___________________________________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</si>
  <si>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</si>
  <si>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</si>
  <si>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</si>
  <si>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</si>
  <si>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</si>
  <si>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</si>
  <si>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</si>
  <si>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</si>
  <si>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</si>
  <si>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 xml:space="preserve">Variaciones de la Hacienda Pública/Patrimonio Neto del Ejercicio </t>
  </si>
  <si>
    <t>Resultados del Ejercicio (Ahorro/Desahorro)</t>
  </si>
  <si>
    <t xml:space="preserve">Revalúos 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</si>
  <si>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</si>
  <si>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</si>
  <si>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</si>
  <si>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</si>
  <si>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___________________________________________                           _______________________________________________</t>
  </si>
  <si>
    <t>Estado de Actividades</t>
  </si>
  <si>
    <t>Al 30 de Septiembre de 2016 y 2015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</si>
  <si>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</si>
  <si>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</si>
  <si>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</si>
  <si>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</si>
  <si>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</si>
  <si>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</si>
  <si>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</si>
  <si>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</si>
  <si>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</si>
  <si>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</si>
  <si>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</si>
  <si>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</si>
  <si>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</si>
  <si>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</si>
  <si>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</si>
  <si>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</si>
  <si>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</si>
  <si>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</si>
  <si>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</si>
  <si>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</si>
  <si>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</si>
  <si>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</si>
  <si>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</si>
  <si>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</si>
  <si>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</si>
  <si>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</si>
  <si>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</si>
  <si>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</si>
  <si>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</si>
  <si>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</si>
  <si>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</si>
  <si>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</si>
  <si>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</si>
  <si>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</si>
  <si>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</si>
  <si>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</si>
  <si>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</si>
  <si>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</si>
  <si>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</si>
  <si>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</si>
  <si>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</si>
  <si>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</si>
  <si>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</si>
  <si>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</si>
  <si>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</si>
  <si>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</si>
  <si>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</si>
  <si>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</si>
  <si>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</si>
  <si>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</si>
  <si>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</si>
  <si>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</si>
  <si>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</si>
  <si>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</si>
  <si>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                                   _____________________________________________________</t>
  </si>
  <si>
    <t>__________________________________</t>
  </si>
  <si>
    <t>Estado de Cambios en la Situación Financiera</t>
  </si>
  <si>
    <t>Del 1 de enero al 30 de Septiembre de 2016</t>
  </si>
  <si>
    <t>Origen</t>
  </si>
  <si>
    <t>Aplicación</t>
  </si>
  <si>
    <t>Exceso o Insuficiencia en la Actualización de la Hacienda Pública/Patrimonio</t>
  </si>
  <si>
    <t xml:space="preserve">                                ________________________________</t>
  </si>
  <si>
    <t>________________________________</t>
  </si>
  <si>
    <t>Estado de Flujos de Efectivo</t>
  </si>
  <si>
    <t>Del 1 de enero al 31 de Septiembre de 2016 y 2015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</si>
  <si>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</si>
  <si>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</si>
  <si>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</si>
  <si>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</si>
  <si>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</si>
  <si>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</si>
  <si>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</si>
  <si>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</si>
  <si>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</si>
  <si>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</si>
  <si>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</si>
  <si>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</si>
  <si>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</si>
  <si>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</si>
  <si>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</si>
  <si>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</si>
  <si>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</si>
  <si>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</si>
  <si>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</si>
  <si>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</si>
  <si>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</si>
  <si>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</si>
  <si>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</si>
  <si>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</si>
  <si>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</si>
  <si>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</si>
  <si>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Ingresos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</si>
  <si>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</si>
  <si>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</si>
  <si>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</si>
  <si>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</si>
  <si>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</si>
  <si>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</si>
  <si>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</si>
  <si>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</si>
  <si>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</si>
  <si>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</si>
  <si>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</si>
  <si>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</si>
  <si>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</si>
  <si>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</si>
  <si>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</si>
  <si>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</si>
  <si>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</si>
  <si>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</si>
  <si>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</si>
  <si>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</si>
  <si>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</si>
  <si>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</si>
  <si>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</si>
  <si>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</si>
  <si>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 Ingresos por Fuente de Financiamiento</t>
  </si>
  <si>
    <t>Estado Analítico de Ingresos
Por Fuente de Financiamiento</t>
  </si>
  <si>
    <t>Ampliaciones y 
Reducciones</t>
  </si>
  <si>
    <t>Ingresos del Gobierno</t>
  </si>
  <si>
    <t xml:space="preserve">    Recursos Propios</t>
  </si>
  <si>
    <t xml:space="preserve">    Recursos Federal</t>
  </si>
  <si>
    <t xml:space="preserve">    Recursos Estatal</t>
  </si>
  <si>
    <t>Ingresos derivados de financiamiento</t>
  </si>
  <si>
    <t xml:space="preserve">    Financiamiento Interno</t>
  </si>
  <si>
    <t>Total de ingresos presupuestarios</t>
  </si>
  <si>
    <t>Total Ingresos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</si>
  <si>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</si>
  <si>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</t>
  </si>
  <si>
    <t>Estado Analítico del Ejercicio del Presupuesto de Egresos</t>
  </si>
  <si>
    <t>Clasificación por Objeto del Gasto (Capítulo y Concepto)</t>
  </si>
  <si>
    <t>Del 1 de enero al 30 de Septiembre 2016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</si>
  <si>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</si>
  <si>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</si>
  <si>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</si>
  <si>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</si>
  <si>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</si>
  <si>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</si>
  <si>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</si>
  <si>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</si>
  <si>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</si>
  <si>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</si>
  <si>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</si>
  <si>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</si>
  <si>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</si>
  <si>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</si>
  <si>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</si>
  <si>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</si>
  <si>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</si>
  <si>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</si>
  <si>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</si>
  <si>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</si>
  <si>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</si>
  <si>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</si>
  <si>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</si>
  <si>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</si>
  <si>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</si>
  <si>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</si>
  <si>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</si>
  <si>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</si>
  <si>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</si>
  <si>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</si>
  <si>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</si>
  <si>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</si>
  <si>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</si>
  <si>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</si>
  <si>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</si>
  <si>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</si>
  <si>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</si>
  <si>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</si>
  <si>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</si>
  <si>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</si>
  <si>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</si>
  <si>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</si>
  <si>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</si>
  <si>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</si>
  <si>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</si>
  <si>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</si>
  <si>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</si>
  <si>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</si>
  <si>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</si>
  <si>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</si>
  <si>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</si>
  <si>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</si>
  <si>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</si>
  <si>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</si>
  <si>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</si>
  <si>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</si>
  <si>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</si>
  <si>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</si>
  <si>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</si>
  <si>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</si>
  <si>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 la deuda y disminución de pasivos</t>
  </si>
  <si>
    <t>Municipio de  Apodaca Nuevo León</t>
  </si>
  <si>
    <t>Clasificación Administrativa</t>
  </si>
  <si>
    <t>CONTRALORIA Y TRANSP MPAL.</t>
  </si>
  <si>
    <t>SRIA. DEL AYUNTAMIENTO</t>
  </si>
  <si>
    <t>TESORERIA MUNICIPAL</t>
  </si>
  <si>
    <t>SECRETARIA DE ADMINISTRACION</t>
  </si>
  <si>
    <t>SRA. DE DESARROLLO SOCIAL</t>
  </si>
  <si>
    <t>SECRETARIA DE SERV.PUBLICOS</t>
  </si>
  <si>
    <t>SRIA. SEGURIDAD PUBLICA Y VIAL</t>
  </si>
  <si>
    <t>SRIA.DE FOMENTO ECONOMICO</t>
  </si>
  <si>
    <t>JEFE DE LA OFICINA EJECUTIVA</t>
  </si>
  <si>
    <t>DIF</t>
  </si>
  <si>
    <t>CONSEJERIA JURIDICA</t>
  </si>
  <si>
    <t>SRIA DES URB, O.P., ECO Y TRANSP</t>
  </si>
  <si>
    <t>PENSIONADOS Y JUBILADOS</t>
  </si>
  <si>
    <t>REPUBLICANO AYUNTAMIENTO</t>
  </si>
  <si>
    <t>DEPORTES</t>
  </si>
  <si>
    <t>Clasificación Funcional (Finalidad y Funcion)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</si>
  <si>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</si>
  <si>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</si>
  <si>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</si>
  <si>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</si>
  <si>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</si>
  <si>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</si>
  <si>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</si>
  <si>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</si>
  <si>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</si>
  <si>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</si>
  <si>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</si>
  <si>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</si>
  <si>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</si>
  <si>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</si>
  <si>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</si>
  <si>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</si>
  <si>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</si>
  <si>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</si>
  <si>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</si>
  <si>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</si>
  <si>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</si>
  <si>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</si>
  <si>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</si>
  <si>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</si>
  <si>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</si>
  <si>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</si>
  <si>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</si>
  <si>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</si>
  <si>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</si>
  <si>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</si>
  <si>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</si>
  <si>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</si>
  <si>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Programática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</si>
  <si>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</si>
  <si>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</si>
  <si>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</si>
  <si>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</si>
  <si>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</si>
  <si>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</si>
  <si>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</si>
  <si>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</si>
  <si>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</si>
  <si>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</si>
  <si>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</si>
  <si>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</si>
  <si>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</si>
  <si>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</si>
  <si>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</si>
  <si>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</si>
  <si>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</si>
  <si>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</si>
  <si>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</si>
  <si>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</si>
  <si>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</si>
  <si>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</si>
  <si>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</si>
  <si>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</si>
  <si>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</si>
  <si>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</si>
  <si>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</si>
  <si>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</si>
  <si>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</si>
  <si>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</si>
  <si>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</si>
  <si>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</si>
  <si>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</si>
  <si>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</si>
  <si>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</si>
  <si>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</si>
  <si>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</si>
  <si>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</si>
  <si>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</si>
  <si>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BANORTE</t>
  </si>
  <si>
    <t>BANAMEX</t>
  </si>
  <si>
    <t>BANREGIO (QUIROGRAFARIO)</t>
  </si>
  <si>
    <t>Total Créditos Bancarios</t>
  </si>
  <si>
    <t>ANTICIPO DE PARTICIPACIONES</t>
  </si>
  <si>
    <t>Total Otros Instrumentos de Deuda</t>
  </si>
  <si>
    <t>Del 01 de Enero al 30 de Septiembre de 2016</t>
  </si>
  <si>
    <t>Intereses de la Deuda</t>
  </si>
  <si>
    <t>Créditos Bancarios</t>
  </si>
  <si>
    <t>Total de intereses de Créditos Bancarios</t>
  </si>
  <si>
    <t>Otros Instrumentos de Deuda</t>
  </si>
  <si>
    <t>INTERESES DE ANTICIPO DE PARTICIPACIONES</t>
  </si>
  <si>
    <t>Total de intereses de Otros Instrumentos de Deuda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</si>
</sst>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(#,##0.00\)"/>
    <numFmt numFmtId="168" formatCode="#,##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 tint="0.3499862666707357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6" fillId="0" borderId="0"/>
    <xf numFmtId="0" fontId="1" fillId="0" borderId="0"/>
    <xf numFmtId="43" fontId="26" fillId="0" borderId="0" applyFont="0" applyFill="0" applyBorder="0" applyAlignment="0" applyProtection="0"/>
  </cellStyleXfs>
  <cellXfs count="615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vertical="top"/>
    </xf>
    <xf numFmtId="0" fontId="3" fillId="0" borderId="0" xfId="0" applyFont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7" fillId="3" borderId="5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4" fontId="9" fillId="0" borderId="0" xfId="1" applyNumberFormat="1" applyFont="1" applyFill="1" applyBorder="1" applyAlignment="1" applyProtection="1">
      <alignment vertical="top"/>
    </xf>
    <xf numFmtId="4" fontId="9" fillId="2" borderId="0" xfId="1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right" vertical="top"/>
    </xf>
    <xf numFmtId="4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horizontal="left" vertical="top" wrapText="1"/>
    </xf>
    <xf numFmtId="4" fontId="4" fillId="2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4" fontId="7" fillId="2" borderId="0" xfId="0" applyNumberFormat="1" applyFont="1" applyFill="1" applyBorder="1" applyAlignment="1" applyProtection="1">
      <alignment vertical="center" wrapText="1"/>
    </xf>
    <xf numFmtId="4" fontId="12" fillId="2" borderId="0" xfId="1" applyNumberFormat="1" applyFont="1" applyFill="1" applyBorder="1" applyAlignment="1" applyProtection="1">
      <alignment vertical="top"/>
    </xf>
    <xf numFmtId="4" fontId="0" fillId="0" borderId="0" xfId="0" applyNumberFormat="1"/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right" vertical="top"/>
    </xf>
    <xf numFmtId="4" fontId="3" fillId="2" borderId="7" xfId="0" applyNumberFormat="1" applyFont="1" applyFill="1" applyBorder="1" applyAlignment="1" applyProtection="1">
      <alignment vertical="top"/>
    </xf>
    <xf numFmtId="0" fontId="3" fillId="2" borderId="8" xfId="0" applyFont="1" applyFill="1" applyBorder="1" applyProtection="1"/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/>
    </xf>
    <xf numFmtId="43" fontId="9" fillId="2" borderId="0" xfId="1" applyFont="1" applyFill="1" applyBorder="1" applyAlignment="1" applyProtection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</xf>
    <xf numFmtId="0" fontId="8" fillId="3" borderId="1" xfId="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3" borderId="6" xfId="4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4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4" fontId="9" fillId="2" borderId="0" xfId="1" applyNumberFormat="1" applyFont="1" applyFill="1" applyBorder="1" applyAlignment="1" applyProtection="1">
      <alignment vertical="top"/>
      <protection locked="0"/>
    </xf>
    <xf numFmtId="4" fontId="9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0" fillId="0" borderId="0" xfId="0" applyFont="1"/>
    <xf numFmtId="0" fontId="4" fillId="2" borderId="0" xfId="4" applyFont="1" applyFill="1" applyBorder="1" applyAlignment="1" applyProtection="1"/>
    <xf numFmtId="0" fontId="4" fillId="2" borderId="0" xfId="0" applyFont="1" applyFill="1" applyBorder="1" applyAlignment="1" applyProtection="1">
      <alignment horizontal="centerContinuous"/>
    </xf>
    <xf numFmtId="164" fontId="9" fillId="2" borderId="0" xfId="3" applyFont="1" applyFill="1" applyBorder="1" applyProtection="1"/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4" applyFont="1" applyFill="1" applyBorder="1" applyAlignment="1" applyProtection="1">
      <alignment horizontal="center" vertical="center" wrapText="1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5" xfId="3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</xf>
    <xf numFmtId="0" fontId="11" fillId="2" borderId="5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167" fontId="9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  <protection locked="0"/>
    </xf>
    <xf numFmtId="168" fontId="9" fillId="2" borderId="0" xfId="0" applyNumberFormat="1" applyFont="1" applyFill="1" applyBorder="1" applyAlignment="1" applyProtection="1">
      <alignment horizontal="center" vertical="top"/>
      <protection locked="0"/>
    </xf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167" fontId="9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167" fontId="4" fillId="0" borderId="0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/>
    <xf numFmtId="0" fontId="4" fillId="2" borderId="7" xfId="0" applyFont="1" applyFill="1" applyBorder="1" applyAlignment="1" applyProtection="1">
      <alignment vertical="top"/>
    </xf>
    <xf numFmtId="3" fontId="4" fillId="2" borderId="7" xfId="0" applyNumberFormat="1" applyFont="1" applyFill="1" applyBorder="1" applyAlignment="1" applyProtection="1">
      <alignment horizontal="center" vertical="top"/>
    </xf>
    <xf numFmtId="167" fontId="4" fillId="2" borderId="7" xfId="0" applyNumberFormat="1" applyFont="1" applyFill="1" applyBorder="1" applyAlignment="1" applyProtection="1">
      <alignment horizontal="right" vertical="top"/>
    </xf>
    <xf numFmtId="0" fontId="11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0" fillId="0" borderId="0" xfId="0" applyFont="1" applyBorder="1"/>
    <xf numFmtId="167" fontId="0" fillId="0" borderId="0" xfId="0" applyNumberFormat="1" applyFont="1"/>
    <xf numFmtId="0" fontId="9" fillId="2" borderId="0" xfId="0" applyFont="1" applyFill="1" applyBorder="1" applyAlignment="1" applyProtection="1">
      <protection locked="0"/>
    </xf>
    <xf numFmtId="43" fontId="9" fillId="2" borderId="2" xfId="1" applyFont="1" applyFill="1" applyBorder="1" applyProtection="1"/>
    <xf numFmtId="0" fontId="0" fillId="0" borderId="2" xfId="0" applyFont="1" applyBorder="1"/>
    <xf numFmtId="0" fontId="3" fillId="2" borderId="2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9" fillId="2" borderId="0" xfId="0" applyNumberFormat="1" applyFont="1" applyFill="1" applyBorder="1" applyAlignment="1" applyProtection="1"/>
    <xf numFmtId="165" fontId="8" fillId="3" borderId="9" xfId="1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Continuous" vertical="center"/>
    </xf>
    <xf numFmtId="0" fontId="4" fillId="2" borderId="5" xfId="3" applyNumberFormat="1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vertical="top"/>
      <protection locked="0"/>
    </xf>
    <xf numFmtId="4" fontId="15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>
      <alignment vertical="top" wrapText="1"/>
    </xf>
    <xf numFmtId="4" fontId="11" fillId="2" borderId="12" xfId="0" applyNumberFormat="1" applyFont="1" applyFill="1" applyBorder="1" applyAlignment="1" applyProtection="1">
      <alignment horizontal="right" vertical="top"/>
      <protection locked="0"/>
    </xf>
    <xf numFmtId="4" fontId="11" fillId="2" borderId="12" xfId="0" applyNumberFormat="1" applyFont="1" applyFill="1" applyBorder="1" applyAlignment="1" applyProtection="1">
      <alignment horizontal="right" vertical="top"/>
    </xf>
    <xf numFmtId="0" fontId="11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3" fontId="3" fillId="2" borderId="10" xfId="0" applyNumberFormat="1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</xf>
    <xf numFmtId="4" fontId="11" fillId="2" borderId="12" xfId="0" applyNumberFormat="1" applyFont="1" applyFill="1" applyBorder="1" applyAlignment="1">
      <alignment horizontal="right" vertical="top"/>
    </xf>
    <xf numFmtId="4" fontId="11" fillId="2" borderId="7" xfId="0" applyNumberFormat="1" applyFont="1" applyFill="1" applyBorder="1" applyAlignment="1">
      <alignment horizontal="right" vertical="top"/>
    </xf>
    <xf numFmtId="0" fontId="4" fillId="2" borderId="0" xfId="4" applyFont="1" applyFill="1" applyBorder="1" applyAlignment="1"/>
    <xf numFmtId="0" fontId="16" fillId="2" borderId="0" xfId="4" applyFont="1" applyFill="1" applyBorder="1" applyAlignment="1"/>
    <xf numFmtId="0" fontId="11" fillId="2" borderId="0" xfId="0" applyFont="1" applyFill="1" applyBorder="1" applyAlignment="1"/>
    <xf numFmtId="0" fontId="17" fillId="2" borderId="0" xfId="0" applyFont="1" applyFill="1" applyBorder="1" applyAlignment="1"/>
    <xf numFmtId="0" fontId="4" fillId="2" borderId="0" xfId="4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165" fontId="8" fillId="3" borderId="10" xfId="1" applyNumberFormat="1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0" fontId="8" fillId="3" borderId="11" xfId="4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4" fillId="2" borderId="0" xfId="4" applyFont="1" applyFill="1" applyBorder="1" applyAlignment="1">
      <alignment vertical="center"/>
    </xf>
    <xf numFmtId="0" fontId="9" fillId="2" borderId="0" xfId="4" applyFont="1" applyFill="1" applyBorder="1" applyAlignment="1"/>
    <xf numFmtId="0" fontId="3" fillId="2" borderId="5" xfId="0" applyFont="1" applyFill="1" applyBorder="1"/>
    <xf numFmtId="0" fontId="4" fillId="2" borderId="4" xfId="0" applyFont="1" applyFill="1" applyBorder="1" applyAlignment="1"/>
    <xf numFmtId="3" fontId="9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4" fontId="9" fillId="0" borderId="0" xfId="1" applyNumberFormat="1" applyFont="1" applyFill="1" applyBorder="1" applyAlignment="1" applyProtection="1">
      <alignment vertical="top"/>
      <protection locked="0"/>
    </xf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4" fillId="2" borderId="0" xfId="4" applyFont="1" applyFill="1" applyBorder="1" applyAlignment="1">
      <alignment horizontal="centerContinuous"/>
    </xf>
    <xf numFmtId="0" fontId="20" fillId="3" borderId="9" xfId="0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top"/>
    </xf>
    <xf numFmtId="4" fontId="14" fillId="2" borderId="0" xfId="4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0" fillId="0" borderId="0" xfId="0" applyNumberFormat="1"/>
    <xf numFmtId="4" fontId="3" fillId="2" borderId="5" xfId="0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 applyProtection="1">
      <alignment horizontal="right" vertical="top"/>
    </xf>
    <xf numFmtId="4" fontId="9" fillId="2" borderId="0" xfId="1" applyNumberFormat="1" applyFont="1" applyFill="1" applyBorder="1" applyAlignment="1" applyProtection="1">
      <alignment horizontal="right" vertical="top" wrapText="1"/>
      <protection locked="0"/>
    </xf>
    <xf numFmtId="4" fontId="14" fillId="2" borderId="0" xfId="4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vertical="center" wrapText="1"/>
    </xf>
    <xf numFmtId="43" fontId="9" fillId="2" borderId="8" xfId="1" applyFont="1" applyFill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Continuous"/>
    </xf>
    <xf numFmtId="0" fontId="21" fillId="2" borderId="0" xfId="4" applyFont="1" applyFill="1" applyBorder="1" applyAlignment="1">
      <alignment horizontal="center"/>
    </xf>
    <xf numFmtId="0" fontId="21" fillId="2" borderId="0" xfId="4" applyFont="1" applyFill="1" applyBorder="1" applyAlignment="1"/>
    <xf numFmtId="0" fontId="4" fillId="2" borderId="0" xfId="4" applyFont="1" applyFill="1" applyBorder="1" applyAlignment="1">
      <alignment horizontal="center" vertical="top"/>
    </xf>
    <xf numFmtId="0" fontId="9" fillId="2" borderId="0" xfId="4" applyFont="1" applyFill="1" applyBorder="1" applyAlignment="1">
      <alignment horizontal="centerContinuous" vertical="center"/>
    </xf>
    <xf numFmtId="0" fontId="9" fillId="2" borderId="0" xfId="4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/>
    <xf numFmtId="0" fontId="9" fillId="2" borderId="0" xfId="4" applyFont="1" applyFill="1" applyBorder="1" applyAlignment="1">
      <alignment vertical="top"/>
    </xf>
    <xf numFmtId="3" fontId="9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 applyProtection="1">
      <alignment vertical="top"/>
      <protection locked="0"/>
    </xf>
    <xf numFmtId="43" fontId="0" fillId="0" borderId="0" xfId="0" applyNumberFormat="1"/>
    <xf numFmtId="4" fontId="9" fillId="2" borderId="0" xfId="4" applyNumberFormat="1" applyFont="1" applyFill="1" applyBorder="1" applyAlignment="1" applyProtection="1">
      <alignment vertical="top"/>
      <protection locked="0"/>
    </xf>
    <xf numFmtId="0" fontId="9" fillId="2" borderId="0" xfId="4" applyFont="1" applyFill="1" applyBorder="1" applyAlignment="1">
      <alignment horizontal="left" vertical="top"/>
    </xf>
    <xf numFmtId="4" fontId="9" fillId="0" borderId="0" xfId="4" applyNumberFormat="1" applyFont="1" applyFill="1" applyBorder="1" applyAlignment="1" applyProtection="1">
      <alignment vertical="top"/>
      <protection locked="0"/>
    </xf>
    <xf numFmtId="4" fontId="9" fillId="2" borderId="0" xfId="4" applyNumberFormat="1" applyFont="1" applyFill="1" applyBorder="1" applyAlignment="1">
      <alignment vertical="top"/>
    </xf>
    <xf numFmtId="0" fontId="4" fillId="2" borderId="0" xfId="4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4" fillId="2" borderId="0" xfId="4" applyNumberFormat="1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  <protection locked="0"/>
    </xf>
    <xf numFmtId="168" fontId="4" fillId="2" borderId="0" xfId="4" applyNumberFormat="1" applyFont="1" applyFill="1" applyBorder="1" applyAlignment="1">
      <alignment horizontal="righ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vertical="top"/>
    </xf>
    <xf numFmtId="0" fontId="4" fillId="2" borderId="7" xfId="4" applyFont="1" applyFill="1" applyBorder="1" applyAlignment="1">
      <alignment vertical="top"/>
    </xf>
    <xf numFmtId="3" fontId="9" fillId="2" borderId="7" xfId="4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Font="1" applyFill="1" applyBorder="1" applyAlignment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2" fillId="2" borderId="0" xfId="5" applyFont="1" applyFill="1"/>
    <xf numFmtId="0" fontId="23" fillId="2" borderId="0" xfId="0" applyFont="1" applyFill="1"/>
    <xf numFmtId="0" fontId="22" fillId="2" borderId="0" xfId="5" applyFont="1" applyFill="1" applyAlignment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/>
    </xf>
    <xf numFmtId="37" fontId="4" fillId="4" borderId="13" xfId="1" applyNumberFormat="1" applyFont="1" applyFill="1" applyBorder="1" applyAlignment="1" applyProtection="1">
      <alignment horizontal="center" wrapText="1"/>
    </xf>
    <xf numFmtId="37" fontId="4" fillId="4" borderId="13" xfId="1" applyNumberFormat="1" applyFont="1" applyFill="1" applyBorder="1" applyAlignment="1" applyProtection="1">
      <alignment horizontal="center"/>
    </xf>
    <xf numFmtId="0" fontId="24" fillId="2" borderId="1" xfId="5" applyFont="1" applyFill="1" applyBorder="1"/>
    <xf numFmtId="0" fontId="24" fillId="2" borderId="2" xfId="5" applyFont="1" applyFill="1" applyBorder="1"/>
    <xf numFmtId="0" fontId="24" fillId="2" borderId="3" xfId="5" applyFont="1" applyFill="1" applyBorder="1"/>
    <xf numFmtId="0" fontId="24" fillId="2" borderId="3" xfId="5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4" fontId="24" fillId="2" borderId="5" xfId="6" applyNumberFormat="1" applyFont="1" applyFill="1" applyBorder="1" applyAlignment="1" applyProtection="1">
      <alignment horizontal="right"/>
      <protection locked="0"/>
    </xf>
    <xf numFmtId="4" fontId="24" fillId="2" borderId="5" xfId="6" applyNumberFormat="1" applyFont="1" applyFill="1" applyBorder="1" applyAlignment="1" applyProtection="1">
      <alignment horizontal="right"/>
    </xf>
    <xf numFmtId="4" fontId="27" fillId="4" borderId="13" xfId="5" applyNumberFormat="1" applyFont="1" applyFill="1" applyBorder="1" applyAlignment="1" applyProtection="1">
      <alignment horizontal="right"/>
    </xf>
    <xf numFmtId="0" fontId="24" fillId="2" borderId="6" xfId="5" applyFont="1" applyFill="1" applyBorder="1" applyAlignment="1">
      <alignment horizontal="left" vertical="center"/>
    </xf>
    <xf numFmtId="0" fontId="24" fillId="2" borderId="7" xfId="5" applyFont="1" applyFill="1" applyBorder="1" applyAlignment="1">
      <alignment horizontal="center" vertical="center"/>
    </xf>
    <xf numFmtId="0" fontId="24" fillId="2" borderId="8" xfId="5" applyFont="1" applyFill="1" applyBorder="1" applyAlignment="1">
      <alignment wrapText="1"/>
    </xf>
    <xf numFmtId="4" fontId="24" fillId="2" borderId="8" xfId="6" applyNumberFormat="1" applyFont="1" applyFill="1" applyBorder="1" applyAlignment="1">
      <alignment horizontal="right"/>
    </xf>
    <xf numFmtId="0" fontId="27" fillId="4" borderId="9" xfId="5" applyFont="1" applyFill="1" applyBorder="1" applyAlignment="1">
      <alignment horizontal="centerContinuous"/>
    </xf>
    <xf numFmtId="0" fontId="27" fillId="4" borderId="10" xfId="5" applyFont="1" applyFill="1" applyBorder="1" applyAlignment="1">
      <alignment horizontal="centerContinuous"/>
    </xf>
    <xf numFmtId="0" fontId="27" fillId="4" borderId="11" xfId="5" applyFont="1" applyFill="1" applyBorder="1" applyAlignment="1">
      <alignment horizontal="left" wrapText="1"/>
    </xf>
    <xf numFmtId="0" fontId="0" fillId="4" borderId="6" xfId="0" applyFill="1" applyBorder="1"/>
    <xf numFmtId="0" fontId="0" fillId="4" borderId="7" xfId="0" applyFill="1" applyBorder="1"/>
    <xf numFmtId="0" fontId="28" fillId="4" borderId="7" xfId="0" applyFont="1" applyFill="1" applyBorder="1"/>
    <xf numFmtId="37" fontId="4" fillId="5" borderId="13" xfId="1" applyNumberFormat="1" applyFont="1" applyFill="1" applyBorder="1" applyAlignment="1" applyProtection="1">
      <alignment horizontal="center" vertical="center"/>
    </xf>
    <xf numFmtId="37" fontId="4" fillId="5" borderId="13" xfId="1" applyNumberFormat="1" applyFont="1" applyFill="1" applyBorder="1" applyAlignment="1" applyProtection="1">
      <alignment horizontal="center" wrapText="1"/>
    </xf>
    <xf numFmtId="37" fontId="4" fillId="5" borderId="13" xfId="1" applyNumberFormat="1" applyFont="1" applyFill="1" applyBorder="1" applyAlignment="1" applyProtection="1">
      <alignment horizontal="center"/>
    </xf>
    <xf numFmtId="0" fontId="29" fillId="2" borderId="1" xfId="5" applyFont="1" applyFill="1" applyBorder="1"/>
    <xf numFmtId="0" fontId="29" fillId="2" borderId="2" xfId="5" applyFont="1" applyFill="1" applyBorder="1"/>
    <xf numFmtId="0" fontId="29" fillId="2" borderId="3" xfId="5" applyFont="1" applyFill="1" applyBorder="1"/>
    <xf numFmtId="4" fontId="29" fillId="2" borderId="14" xfId="5" applyNumberFormat="1" applyFont="1" applyFill="1" applyBorder="1" applyAlignment="1">
      <alignment horizontal="center"/>
    </xf>
    <xf numFmtId="44" fontId="30" fillId="6" borderId="4" xfId="2" applyFont="1" applyFill="1" applyBorder="1" applyAlignment="1">
      <alignment horizontal="left"/>
    </xf>
    <xf numFmtId="44" fontId="30" fillId="6" borderId="0" xfId="2" applyFont="1" applyFill="1" applyBorder="1" applyAlignment="1">
      <alignment horizontal="left"/>
    </xf>
    <xf numFmtId="44" fontId="31" fillId="6" borderId="5" xfId="2" applyFont="1" applyFill="1" applyBorder="1"/>
    <xf numFmtId="4" fontId="30" fillId="6" borderId="16" xfId="2" applyNumberFormat="1" applyFont="1" applyFill="1" applyBorder="1" applyAlignment="1">
      <alignment horizontal="right"/>
    </xf>
    <xf numFmtId="44" fontId="1" fillId="0" borderId="0" xfId="2" applyFont="1"/>
    <xf numFmtId="44" fontId="30" fillId="2" borderId="4" xfId="2" applyFont="1" applyFill="1" applyBorder="1" applyAlignment="1">
      <alignment horizontal="center" vertical="center"/>
    </xf>
    <xf numFmtId="4" fontId="32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2" fillId="2" borderId="16" xfId="2" applyNumberFormat="1" applyFont="1" applyFill="1" applyBorder="1" applyAlignment="1">
      <alignment horizontal="right" vertical="center" wrapText="1"/>
    </xf>
    <xf numFmtId="44" fontId="2" fillId="0" borderId="0" xfId="2" applyFont="1"/>
    <xf numFmtId="44" fontId="29" fillId="2" borderId="4" xfId="2" applyFont="1" applyFill="1" applyBorder="1" applyAlignment="1">
      <alignment horizontal="center" vertical="center"/>
    </xf>
    <xf numFmtId="44" fontId="33" fillId="2" borderId="0" xfId="2" applyFont="1" applyFill="1" applyBorder="1" applyAlignment="1">
      <alignment horizontal="left" vertical="center"/>
    </xf>
    <xf numFmtId="44" fontId="33" fillId="2" borderId="5" xfId="2" applyFont="1" applyFill="1" applyBorder="1" applyAlignment="1">
      <alignment horizontal="left" vertical="center" wrapText="1"/>
    </xf>
    <xf numFmtId="4" fontId="33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3" fillId="2" borderId="16" xfId="2" applyNumberFormat="1" applyFont="1" applyFill="1" applyBorder="1" applyAlignment="1">
      <alignment horizontal="right" vertical="center" wrapText="1"/>
    </xf>
    <xf numFmtId="44" fontId="33" fillId="2" borderId="5" xfId="2" applyFont="1" applyFill="1" applyBorder="1" applyAlignment="1">
      <alignment vertical="center" wrapText="1"/>
    </xf>
    <xf numFmtId="44" fontId="29" fillId="6" borderId="0" xfId="2" applyFont="1" applyFill="1" applyBorder="1" applyAlignment="1">
      <alignment horizontal="center" vertical="center"/>
    </xf>
    <xf numFmtId="44" fontId="33" fillId="6" borderId="5" xfId="2" applyFont="1" applyFill="1" applyBorder="1" applyAlignment="1">
      <alignment vertical="center" wrapText="1"/>
    </xf>
    <xf numFmtId="4" fontId="32" fillId="6" borderId="16" xfId="2" applyNumberFormat="1" applyFont="1" applyFill="1" applyBorder="1" applyAlignment="1">
      <alignment horizontal="right" vertical="center" wrapText="1"/>
    </xf>
    <xf numFmtId="44" fontId="30" fillId="4" borderId="9" xfId="2" applyFont="1" applyFill="1" applyBorder="1" applyAlignment="1">
      <alignment horizontal="center"/>
    </xf>
    <xf numFmtId="44" fontId="30" fillId="4" borderId="10" xfId="2" applyFont="1" applyFill="1" applyBorder="1" applyAlignment="1">
      <alignment horizontal="center"/>
    </xf>
    <xf numFmtId="44" fontId="30" fillId="4" borderId="11" xfId="2" applyFont="1" applyFill="1" applyBorder="1" applyAlignment="1">
      <alignment horizontal="left" wrapText="1" indent="1"/>
    </xf>
    <xf numFmtId="4" fontId="30" fillId="4" borderId="13" xfId="2" applyNumberFormat="1" applyFont="1" applyFill="1" applyBorder="1" applyAlignment="1">
      <alignment horizontal="right"/>
    </xf>
    <xf numFmtId="44" fontId="34" fillId="2" borderId="0" xfId="2" applyFont="1" applyFill="1" applyBorder="1"/>
    <xf numFmtId="44" fontId="32" fillId="2" borderId="5" xfId="2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top" wrapText="1"/>
    </xf>
    <xf numFmtId="4" fontId="23" fillId="4" borderId="2" xfId="0" applyNumberFormat="1" applyFont="1" applyFill="1" applyBorder="1" applyAlignment="1">
      <alignment vertical="top" wrapText="1"/>
    </xf>
    <xf numFmtId="0" fontId="36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4" fontId="27" fillId="2" borderId="16" xfId="6" applyNumberFormat="1" applyFont="1" applyFill="1" applyBorder="1" applyAlignment="1">
      <alignment horizontal="right"/>
    </xf>
    <xf numFmtId="4" fontId="24" fillId="2" borderId="16" xfId="6" applyNumberFormat="1" applyFont="1" applyFill="1" applyBorder="1" applyAlignment="1" applyProtection="1">
      <alignment horizontal="right"/>
      <protection locked="0"/>
    </xf>
    <xf numFmtId="4" fontId="24" fillId="2" borderId="16" xfId="6" applyNumberFormat="1" applyFont="1" applyFill="1" applyBorder="1" applyAlignment="1">
      <alignment horizontal="right"/>
    </xf>
    <xf numFmtId="4" fontId="24" fillId="2" borderId="15" xfId="6" applyNumberFormat="1" applyFont="1" applyFill="1" applyBorder="1" applyAlignment="1" applyProtection="1">
      <alignment horizontal="right"/>
      <protection locked="0"/>
    </xf>
    <xf numFmtId="4" fontId="24" fillId="2" borderId="15" xfId="6" applyNumberFormat="1" applyFont="1" applyFill="1" applyBorder="1" applyAlignment="1">
      <alignment horizontal="right"/>
    </xf>
    <xf numFmtId="0" fontId="11" fillId="4" borderId="9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4" fontId="27" fillId="4" borderId="15" xfId="6" applyNumberFormat="1" applyFont="1" applyFill="1" applyBorder="1" applyAlignment="1">
      <alignment horizontal="right"/>
    </xf>
    <xf numFmtId="4" fontId="27" fillId="4" borderId="13" xfId="6" applyNumberFormat="1" applyFont="1" applyFill="1" applyBorder="1" applyAlignment="1">
      <alignment horizontal="right"/>
    </xf>
    <xf numFmtId="0" fontId="2" fillId="0" borderId="0" xfId="0" applyFont="1"/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 wrapText="1"/>
    </xf>
    <xf numFmtId="4" fontId="27" fillId="4" borderId="13" xfId="6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1" fillId="2" borderId="4" xfId="0" applyFont="1" applyFill="1" applyBorder="1" applyAlignment="1">
      <alignment horizontal="justify" vertical="center" wrapText="1"/>
    </xf>
    <xf numFmtId="167" fontId="31" fillId="2" borderId="16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 applyProtection="1">
      <alignment horizontal="justify" vertical="top" wrapText="1"/>
      <protection locked="0"/>
    </xf>
    <xf numFmtId="0" fontId="34" fillId="4" borderId="13" xfId="0" applyFont="1" applyFill="1" applyBorder="1" applyAlignment="1">
      <alignment horizontal="justify" vertical="top" wrapText="1"/>
    </xf>
    <xf numFmtId="167" fontId="37" fillId="4" borderId="13" xfId="0" applyNumberFormat="1" applyFont="1" applyFill="1" applyBorder="1" applyAlignment="1">
      <alignment vertical="center" wrapText="1"/>
    </xf>
    <xf numFmtId="167" fontId="25" fillId="2" borderId="16" xfId="0" applyNumberFormat="1" applyFont="1" applyFill="1" applyBorder="1" applyAlignment="1" applyProtection="1">
      <alignment vertical="center" wrapText="1"/>
      <protection locked="0"/>
    </xf>
    <xf numFmtId="167" fontId="25" fillId="2" borderId="16" xfId="0" applyNumberFormat="1" applyFont="1" applyFill="1" applyBorder="1" applyAlignment="1" applyProtection="1">
      <alignment vertical="center" wrapText="1"/>
    </xf>
    <xf numFmtId="0" fontId="38" fillId="0" borderId="0" xfId="0" applyFont="1"/>
    <xf numFmtId="0" fontId="31" fillId="2" borderId="0" xfId="0" applyFont="1" applyFill="1" applyBorder="1"/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/>
    </xf>
    <xf numFmtId="4" fontId="4" fillId="4" borderId="13" xfId="1" applyNumberFormat="1" applyFont="1" applyFill="1" applyBorder="1" applyAlignment="1" applyProtection="1">
      <alignment horizontal="center" vertical="center"/>
    </xf>
    <xf numFmtId="4" fontId="11" fillId="2" borderId="16" xfId="0" applyNumberFormat="1" applyFont="1" applyFill="1" applyBorder="1" applyAlignment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top" wrapText="1"/>
      <protection locked="0"/>
    </xf>
    <xf numFmtId="4" fontId="3" fillId="2" borderId="16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4" fontId="3" fillId="2" borderId="16" xfId="0" applyNumberFormat="1" applyFont="1" applyFill="1" applyBorder="1" applyAlignment="1" applyProtection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top"/>
      <protection locked="0"/>
    </xf>
    <xf numFmtId="4" fontId="3" fillId="2" borderId="16" xfId="0" applyNumberFormat="1" applyFont="1" applyFill="1" applyBorder="1" applyAlignment="1" applyProtection="1">
      <alignment horizontal="right" vertical="top"/>
    </xf>
    <xf numFmtId="4" fontId="11" fillId="2" borderId="16" xfId="0" applyNumberFormat="1" applyFont="1" applyFill="1" applyBorder="1" applyAlignment="1">
      <alignment horizontal="right" vertical="top"/>
    </xf>
    <xf numFmtId="4" fontId="11" fillId="2" borderId="16" xfId="0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4" fontId="3" fillId="2" borderId="15" xfId="0" applyNumberFormat="1" applyFont="1" applyFill="1" applyBorder="1" applyAlignment="1" applyProtection="1">
      <alignment horizontal="right" vertical="top"/>
    </xf>
    <xf numFmtId="0" fontId="11" fillId="4" borderId="6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vertical="top"/>
    </xf>
    <xf numFmtId="4" fontId="11" fillId="4" borderId="15" xfId="0" applyNumberFormat="1" applyFont="1" applyFill="1" applyBorder="1" applyAlignment="1">
      <alignment horizontal="right" vertical="top"/>
    </xf>
    <xf numFmtId="4" fontId="38" fillId="0" borderId="0" xfId="0" applyNumberFormat="1" applyFont="1"/>
    <xf numFmtId="0" fontId="38" fillId="2" borderId="0" xfId="0" applyFont="1" applyFill="1"/>
    <xf numFmtId="165" fontId="4" fillId="4" borderId="14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 wrapText="1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/>
    </xf>
    <xf numFmtId="165" fontId="4" fillId="4" borderId="9" xfId="1" applyNumberFormat="1" applyFont="1" applyFill="1" applyBorder="1" applyAlignment="1" applyProtection="1">
      <alignment horizontal="center"/>
    </xf>
    <xf numFmtId="0" fontId="38" fillId="0" borderId="0" xfId="0" applyFont="1" applyFill="1"/>
    <xf numFmtId="4" fontId="9" fillId="2" borderId="16" xfId="0" applyNumberFormat="1" applyFon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4" fillId="2" borderId="16" xfId="0" applyNumberFormat="1" applyFont="1" applyFill="1" applyBorder="1" applyAlignment="1" applyProtection="1">
      <alignment horizontal="right" vertical="center" wrapText="1"/>
    </xf>
    <xf numFmtId="4" fontId="11" fillId="2" borderId="16" xfId="0" applyNumberFormat="1" applyFont="1" applyFill="1" applyBorder="1" applyAlignment="1" applyProtection="1">
      <alignment horizontal="right" vertical="center" wrapText="1"/>
    </xf>
    <xf numFmtId="4" fontId="11" fillId="4" borderId="13" xfId="0" applyNumberFormat="1" applyFont="1" applyFill="1" applyBorder="1" applyAlignment="1" applyProtection="1">
      <alignment horizontal="right" vertical="center" wrapText="1"/>
    </xf>
    <xf numFmtId="4" fontId="38" fillId="0" borderId="0" xfId="0" applyNumberFormat="1" applyFont="1" applyFill="1"/>
    <xf numFmtId="4" fontId="38" fillId="2" borderId="0" xfId="0" applyNumberFormat="1" applyFont="1" applyFill="1"/>
    <xf numFmtId="4" fontId="11" fillId="2" borderId="5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40" fillId="2" borderId="4" xfId="1" applyNumberFormat="1" applyFont="1" applyFill="1" applyBorder="1" applyAlignment="1" applyProtection="1">
      <alignment horizontal="center" vertical="center"/>
    </xf>
    <xf numFmtId="165" fontId="40" fillId="2" borderId="7" xfId="1" applyNumberFormat="1" applyFont="1" applyFill="1" applyBorder="1" applyAlignment="1" applyProtection="1">
      <alignment horizontal="center" vertical="center"/>
    </xf>
    <xf numFmtId="165" fontId="40" fillId="2" borderId="8" xfId="1" applyNumberFormat="1" applyFont="1" applyFill="1" applyBorder="1" applyAlignment="1" applyProtection="1">
      <alignment horizontal="center" vertical="center"/>
    </xf>
    <xf numFmtId="165" fontId="4" fillId="5" borderId="9" xfId="1" applyNumberFormat="1" applyFont="1" applyFill="1" applyBorder="1" applyAlignment="1" applyProtection="1">
      <alignment horizontal="center" vertical="center"/>
    </xf>
    <xf numFmtId="165" fontId="4" fillId="5" borderId="13" xfId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167" fontId="3" fillId="2" borderId="9" xfId="0" applyNumberFormat="1" applyFont="1" applyFill="1" applyBorder="1" applyAlignment="1" applyProtection="1">
      <protection locked="0"/>
    </xf>
    <xf numFmtId="167" fontId="3" fillId="2" borderId="13" xfId="0" applyNumberFormat="1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right"/>
    </xf>
    <xf numFmtId="167" fontId="11" fillId="2" borderId="13" xfId="0" applyNumberFormat="1" applyFont="1" applyFill="1" applyBorder="1" applyAlignment="1">
      <alignment horizontal="right"/>
    </xf>
    <xf numFmtId="167" fontId="3" fillId="2" borderId="13" xfId="0" applyNumberFormat="1" applyFont="1" applyFill="1" applyBorder="1" applyAlignment="1" applyProtection="1">
      <alignment horizontal="right"/>
      <protection locked="0"/>
    </xf>
    <xf numFmtId="167" fontId="3" fillId="2" borderId="13" xfId="0" applyNumberFormat="1" applyFont="1" applyFill="1" applyBorder="1" applyAlignment="1" applyProtection="1">
      <alignment horizontal="right"/>
    </xf>
    <xf numFmtId="167" fontId="11" fillId="2" borderId="13" xfId="0" applyNumberFormat="1" applyFont="1" applyFill="1" applyBorder="1" applyAlignment="1" applyProtection="1">
      <alignment horizontal="right"/>
    </xf>
    <xf numFmtId="0" fontId="11" fillId="4" borderId="13" xfId="0" applyFont="1" applyFill="1" applyBorder="1" applyAlignment="1">
      <alignment horizontal="center"/>
    </xf>
    <xf numFmtId="167" fontId="11" fillId="4" borderId="13" xfId="0" applyNumberFormat="1" applyFont="1" applyFill="1" applyBorder="1" applyAlignment="1">
      <alignment horizontal="right"/>
    </xf>
    <xf numFmtId="165" fontId="40" fillId="2" borderId="6" xfId="1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protection locked="0"/>
    </xf>
    <xf numFmtId="4" fontId="0" fillId="2" borderId="15" xfId="0" applyNumberFormat="1" applyFill="1" applyBorder="1"/>
    <xf numFmtId="4" fontId="3" fillId="2" borderId="15" xfId="0" applyNumberFormat="1" applyFont="1" applyFill="1" applyBorder="1"/>
    <xf numFmtId="4" fontId="3" fillId="2" borderId="13" xfId="0" applyNumberFormat="1" applyFont="1" applyFill="1" applyBorder="1" applyAlignment="1" applyProtection="1">
      <protection locked="0"/>
    </xf>
    <xf numFmtId="4" fontId="11" fillId="2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 applyProtection="1">
      <alignment horizontal="right"/>
      <protection locked="0"/>
    </xf>
    <xf numFmtId="4" fontId="11" fillId="4" borderId="13" xfId="0" applyNumberFormat="1" applyFont="1" applyFill="1" applyBorder="1" applyAlignment="1">
      <alignment horizontal="right"/>
    </xf>
    <xf numFmtId="0" fontId="7" fillId="3" borderId="1" xfId="4" applyFont="1" applyFill="1" applyBorder="1" applyAlignment="1" applyProtection="1">
      <alignment horizontal="center" vertical="center"/>
    </xf>
    <xf numFmtId="0" fontId="7" fillId="3" borderId="4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center" vertical="center"/>
    </xf>
    <xf numFmtId="0" fontId="8" fillId="3" borderId="0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right" vertical="top"/>
    </xf>
    <xf numFmtId="0" fontId="8" fillId="3" borderId="0" xfId="4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4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" vertical="center"/>
    </xf>
    <xf numFmtId="0" fontId="4" fillId="2" borderId="5" xfId="3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8" fillId="3" borderId="2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4" fillId="2" borderId="4" xfId="3" applyNumberFormat="1" applyFont="1" applyFill="1" applyBorder="1" applyAlignment="1">
      <alignment horizontal="center" vertical="top"/>
    </xf>
    <xf numFmtId="0" fontId="4" fillId="2" borderId="0" xfId="3" applyNumberFormat="1" applyFont="1" applyFill="1" applyBorder="1" applyAlignment="1">
      <alignment horizontal="center" vertical="top"/>
    </xf>
    <xf numFmtId="0" fontId="4" fillId="2" borderId="5" xfId="3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8" fillId="3" borderId="10" xfId="4" applyFont="1" applyFill="1" applyBorder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0" fontId="4" fillId="2" borderId="12" xfId="0" applyFont="1" applyFill="1" applyBorder="1" applyAlignment="1">
      <alignment horizontal="left" vertical="top"/>
    </xf>
    <xf numFmtId="0" fontId="8" fillId="3" borderId="10" xfId="4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16" fillId="2" borderId="0" xfId="4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19" fillId="2" borderId="0" xfId="4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21" fillId="2" borderId="0" xfId="4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9" fillId="2" borderId="0" xfId="4" applyFont="1" applyFill="1" applyBorder="1" applyAlignment="1">
      <alignment horizontal="left" vertical="top" wrapText="1"/>
    </xf>
    <xf numFmtId="0" fontId="9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 wrapText="1"/>
    </xf>
    <xf numFmtId="37" fontId="21" fillId="4" borderId="4" xfId="1" applyNumberFormat="1" applyFont="1" applyFill="1" applyBorder="1" applyAlignment="1" applyProtection="1">
      <alignment horizontal="center"/>
    </xf>
    <xf numFmtId="37" fontId="21" fillId="4" borderId="0" xfId="1" applyNumberFormat="1" applyFont="1" applyFill="1" applyBorder="1" applyAlignment="1" applyProtection="1">
      <alignment horizontal="center"/>
    </xf>
    <xf numFmtId="37" fontId="21" fillId="4" borderId="5" xfId="1" applyNumberFormat="1" applyFont="1" applyFill="1" applyBorder="1" applyAlignment="1" applyProtection="1">
      <alignment horizontal="center"/>
    </xf>
    <xf numFmtId="37" fontId="21" fillId="4" borderId="6" xfId="1" applyNumberFormat="1" applyFont="1" applyFill="1" applyBorder="1" applyAlignment="1" applyProtection="1">
      <alignment horizontal="center"/>
    </xf>
    <xf numFmtId="37" fontId="21" fillId="4" borderId="7" xfId="1" applyNumberFormat="1" applyFont="1" applyFill="1" applyBorder="1" applyAlignment="1" applyProtection="1">
      <alignment horizontal="center"/>
    </xf>
    <xf numFmtId="37" fontId="21" fillId="4" borderId="8" xfId="1" applyNumberFormat="1" applyFont="1" applyFill="1" applyBorder="1" applyAlignment="1" applyProtection="1">
      <alignment horizontal="center"/>
    </xf>
    <xf numFmtId="37" fontId="4" fillId="4" borderId="1" xfId="1" applyNumberFormat="1" applyFont="1" applyFill="1" applyBorder="1" applyAlignment="1" applyProtection="1">
      <alignment horizontal="center" vertical="center" wrapText="1"/>
    </xf>
    <xf numFmtId="37" fontId="4" fillId="4" borderId="2" xfId="1" applyNumberFormat="1" applyFont="1" applyFill="1" applyBorder="1" applyAlignment="1" applyProtection="1">
      <alignment horizontal="center" vertical="center"/>
    </xf>
    <xf numFmtId="37" fontId="4" fillId="4" borderId="4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 vertical="center"/>
    </xf>
    <xf numFmtId="37" fontId="4" fillId="4" borderId="6" xfId="1" applyNumberFormat="1" applyFont="1" applyFill="1" applyBorder="1" applyAlignment="1" applyProtection="1">
      <alignment horizontal="center" vertical="center"/>
    </xf>
    <xf numFmtId="37" fontId="4" fillId="4" borderId="7" xfId="1" applyNumberFormat="1" applyFont="1" applyFill="1" applyBorder="1" applyAlignment="1" applyProtection="1">
      <alignment horizontal="center" vertical="center"/>
    </xf>
    <xf numFmtId="37" fontId="4" fillId="4" borderId="9" xfId="1" applyNumberFormat="1" applyFont="1" applyFill="1" applyBorder="1" applyAlignment="1" applyProtection="1">
      <alignment horizontal="center"/>
    </xf>
    <xf numFmtId="37" fontId="4" fillId="4" borderId="10" xfId="1" applyNumberFormat="1" applyFont="1" applyFill="1" applyBorder="1" applyAlignment="1" applyProtection="1">
      <alignment horizontal="center"/>
    </xf>
    <xf numFmtId="37" fontId="4" fillId="4" borderId="11" xfId="1" applyNumberFormat="1" applyFont="1" applyFill="1" applyBorder="1" applyAlignment="1" applyProtection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 wrapText="1"/>
    </xf>
    <xf numFmtId="4" fontId="27" fillId="4" borderId="14" xfId="5" applyNumberFormat="1" applyFont="1" applyFill="1" applyBorder="1" applyAlignment="1">
      <alignment horizontal="right"/>
    </xf>
    <xf numFmtId="4" fontId="27" fillId="4" borderId="15" xfId="5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7" fillId="4" borderId="9" xfId="5" applyFont="1" applyFill="1" applyBorder="1" applyAlignment="1">
      <alignment horizontal="center"/>
    </xf>
    <xf numFmtId="0" fontId="27" fillId="4" borderId="10" xfId="5" applyFont="1" applyFill="1" applyBorder="1" applyAlignment="1">
      <alignment horizontal="center"/>
    </xf>
    <xf numFmtId="0" fontId="27" fillId="4" borderId="11" xfId="5" applyFont="1" applyFill="1" applyBorder="1" applyAlignment="1">
      <alignment horizontal="center"/>
    </xf>
    <xf numFmtId="44" fontId="32" fillId="2" borderId="0" xfId="2" applyFont="1" applyFill="1" applyBorder="1" applyAlignment="1">
      <alignment horizontal="left" vertical="center" wrapText="1"/>
    </xf>
    <xf numFmtId="44" fontId="32" fillId="2" borderId="5" xfId="2" applyFont="1" applyFill="1" applyBorder="1" applyAlignment="1">
      <alignment horizontal="left" vertical="center" wrapText="1"/>
    </xf>
    <xf numFmtId="37" fontId="4" fillId="5" borderId="4" xfId="1" applyNumberFormat="1" applyFont="1" applyFill="1" applyBorder="1" applyAlignment="1" applyProtection="1">
      <alignment horizontal="center" vertical="center" wrapText="1"/>
    </xf>
    <xf numFmtId="37" fontId="4" fillId="5" borderId="0" xfId="1" applyNumberFormat="1" applyFont="1" applyFill="1" applyBorder="1" applyAlignment="1" applyProtection="1">
      <alignment horizontal="center" vertical="center"/>
    </xf>
    <xf numFmtId="37" fontId="4" fillId="5" borderId="4" xfId="1" applyNumberFormat="1" applyFont="1" applyFill="1" applyBorder="1" applyAlignment="1" applyProtection="1">
      <alignment horizontal="center" vertical="center"/>
    </xf>
    <xf numFmtId="37" fontId="4" fillId="5" borderId="6" xfId="1" applyNumberFormat="1" applyFont="1" applyFill="1" applyBorder="1" applyAlignment="1" applyProtection="1">
      <alignment horizontal="center" vertical="center"/>
    </xf>
    <xf numFmtId="37" fontId="4" fillId="5" borderId="7" xfId="1" applyNumberFormat="1" applyFont="1" applyFill="1" applyBorder="1" applyAlignment="1" applyProtection="1">
      <alignment horizontal="center" vertical="center"/>
    </xf>
    <xf numFmtId="37" fontId="4" fillId="5" borderId="9" xfId="1" applyNumberFormat="1" applyFont="1" applyFill="1" applyBorder="1" applyAlignment="1" applyProtection="1">
      <alignment horizontal="center"/>
    </xf>
    <xf numFmtId="37" fontId="4" fillId="5" borderId="10" xfId="1" applyNumberFormat="1" applyFont="1" applyFill="1" applyBorder="1" applyAlignment="1" applyProtection="1">
      <alignment horizontal="center"/>
    </xf>
    <xf numFmtId="37" fontId="4" fillId="5" borderId="11" xfId="1" applyNumberFormat="1" applyFont="1" applyFill="1" applyBorder="1" applyAlignment="1" applyProtection="1">
      <alignment horizontal="center"/>
    </xf>
    <xf numFmtId="37" fontId="4" fillId="5" borderId="13" xfId="1" applyNumberFormat="1" applyFont="1" applyFill="1" applyBorder="1" applyAlignment="1" applyProtection="1">
      <alignment horizontal="center" vertical="center" wrapText="1"/>
    </xf>
    <xf numFmtId="44" fontId="33" fillId="2" borderId="0" xfId="2" applyFont="1" applyFill="1" applyBorder="1" applyAlignment="1">
      <alignment horizontal="left" vertical="center" wrapText="1"/>
    </xf>
    <xf numFmtId="44" fontId="33" fillId="2" borderId="5" xfId="2" applyFont="1" applyFill="1" applyBorder="1" applyAlignment="1">
      <alignment horizontal="left" vertical="center" wrapText="1"/>
    </xf>
    <xf numFmtId="4" fontId="30" fillId="4" borderId="14" xfId="5" applyNumberFormat="1" applyFont="1" applyFill="1" applyBorder="1" applyAlignment="1"/>
    <xf numFmtId="4" fontId="30" fillId="4" borderId="15" xfId="5" applyNumberFormat="1" applyFont="1" applyFill="1" applyBorder="1" applyAlignment="1"/>
    <xf numFmtId="4" fontId="22" fillId="4" borderId="9" xfId="0" applyNumberFormat="1" applyFont="1" applyFill="1" applyBorder="1" applyAlignment="1">
      <alignment horizontal="center" vertical="top" wrapText="1"/>
    </xf>
    <xf numFmtId="4" fontId="22" fillId="4" borderId="11" xfId="0" applyNumberFormat="1" applyFont="1" applyFill="1" applyBorder="1" applyAlignment="1">
      <alignment horizontal="center" vertical="top" wrapText="1"/>
    </xf>
    <xf numFmtId="37" fontId="4" fillId="4" borderId="3" xfId="1" applyNumberFormat="1" applyFont="1" applyFill="1" applyBorder="1" applyAlignment="1" applyProtection="1">
      <alignment horizontal="center" vertical="center"/>
    </xf>
    <xf numFmtId="37" fontId="4" fillId="4" borderId="5" xfId="1" applyNumberFormat="1" applyFont="1" applyFill="1" applyBorder="1" applyAlignment="1" applyProtection="1">
      <alignment horizontal="center" vertical="center"/>
    </xf>
    <xf numFmtId="37" fontId="4" fillId="4" borderId="8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37" fontId="4" fillId="4" borderId="1" xfId="1" applyNumberFormat="1" applyFont="1" applyFill="1" applyBorder="1" applyAlignment="1" applyProtection="1">
      <alignment horizontal="center"/>
    </xf>
    <xf numFmtId="37" fontId="4" fillId="4" borderId="2" xfId="1" applyNumberFormat="1" applyFont="1" applyFill="1" applyBorder="1" applyAlignment="1" applyProtection="1">
      <alignment horizontal="center"/>
    </xf>
    <xf numFmtId="37" fontId="4" fillId="4" borderId="3" xfId="1" applyNumberFormat="1" applyFont="1" applyFill="1" applyBorder="1" applyAlignment="1" applyProtection="1">
      <alignment horizontal="center"/>
    </xf>
    <xf numFmtId="37" fontId="4" fillId="4" borderId="4" xfId="1" applyNumberFormat="1" applyFont="1" applyFill="1" applyBorder="1" applyAlignment="1" applyProtection="1">
      <alignment horizontal="center"/>
    </xf>
    <xf numFmtId="37" fontId="4" fillId="4" borderId="5" xfId="1" applyNumberFormat="1" applyFont="1" applyFill="1" applyBorder="1" applyAlignment="1" applyProtection="1">
      <alignment horizontal="center"/>
    </xf>
    <xf numFmtId="37" fontId="4" fillId="4" borderId="6" xfId="1" applyNumberFormat="1" applyFont="1" applyFill="1" applyBorder="1" applyAlignment="1" applyProtection="1">
      <alignment horizontal="center"/>
    </xf>
    <xf numFmtId="37" fontId="4" fillId="4" borderId="7" xfId="1" applyNumberFormat="1" applyFont="1" applyFill="1" applyBorder="1" applyAlignment="1" applyProtection="1">
      <alignment horizontal="center"/>
    </xf>
    <xf numFmtId="37" fontId="4" fillId="4" borderId="8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165" fontId="39" fillId="2" borderId="0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3" xfId="1" applyNumberFormat="1" applyFont="1" applyFill="1" applyBorder="1" applyAlignment="1" applyProtection="1">
      <alignment horizontal="center" vertical="center"/>
    </xf>
    <xf numFmtId="165" fontId="4" fillId="4" borderId="4" xfId="1" applyNumberFormat="1" applyFont="1" applyFill="1" applyBorder="1" applyAlignment="1" applyProtection="1">
      <alignment horizontal="center" vertical="center"/>
    </xf>
    <xf numFmtId="165" fontId="4" fillId="4" borderId="5" xfId="1" applyNumberFormat="1" applyFont="1" applyFill="1" applyBorder="1" applyAlignment="1" applyProtection="1">
      <alignment horizontal="center" vertical="center"/>
    </xf>
    <xf numFmtId="165" fontId="4" fillId="4" borderId="6" xfId="1" applyNumberFormat="1" applyFont="1" applyFill="1" applyBorder="1" applyAlignment="1" applyProtection="1">
      <alignment horizontal="center" vertical="center"/>
    </xf>
    <xf numFmtId="165" fontId="4" fillId="4" borderId="8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10" xfId="1" applyNumberFormat="1" applyFont="1" applyFill="1" applyBorder="1" applyAlignment="1" applyProtection="1">
      <alignment horizontal="center" vertical="center"/>
    </xf>
    <xf numFmtId="4" fontId="4" fillId="4" borderId="11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Alignment="1" applyProtection="1">
      <alignment horizontal="center" vertical="center"/>
    </xf>
    <xf numFmtId="4" fontId="4" fillId="4" borderId="15" xfId="1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5" fontId="4" fillId="4" borderId="2" xfId="1" applyNumberFormat="1" applyFont="1" applyFill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5" fontId="4" fillId="4" borderId="7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/>
    </xf>
    <xf numFmtId="165" fontId="4" fillId="4" borderId="10" xfId="1" applyNumberFormat="1" applyFont="1" applyFill="1" applyBorder="1" applyAlignment="1" applyProtection="1">
      <alignment horizontal="center"/>
    </xf>
    <xf numFmtId="165" fontId="4" fillId="4" borderId="11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5" xfId="1" applyNumberFormat="1" applyFont="1" applyFill="1" applyBorder="1" applyAlignment="1" applyProtection="1">
      <alignment horizontal="center" vertical="center"/>
    </xf>
    <xf numFmtId="37" fontId="4" fillId="4" borderId="17" xfId="1" applyNumberFormat="1" applyFont="1" applyFill="1" applyBorder="1" applyAlignment="1" applyProtection="1">
      <alignment horizontal="center"/>
    </xf>
    <xf numFmtId="0" fontId="11" fillId="4" borderId="10" xfId="0" applyFont="1" applyFill="1" applyBorder="1" applyAlignment="1">
      <alignment horizontal="left" vertical="center" wrapText="1" indent="3"/>
    </xf>
    <xf numFmtId="0" fontId="11" fillId="4" borderId="11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5" fontId="4" fillId="4" borderId="9" xfId="1" applyNumberFormat="1" applyFont="1" applyFill="1" applyBorder="1" applyAlignment="1" applyProtection="1">
      <alignment horizontal="center" vertical="center"/>
    </xf>
    <xf numFmtId="165" fontId="4" fillId="4" borderId="10" xfId="1" applyNumberFormat="1" applyFont="1" applyFill="1" applyBorder="1" applyAlignment="1" applyProtection="1">
      <alignment horizontal="center" vertical="center"/>
    </xf>
    <xf numFmtId="165" fontId="4" fillId="4" borderId="11" xfId="1" applyNumberFormat="1" applyFont="1" applyFill="1" applyBorder="1" applyAlignment="1" applyProtection="1">
      <alignment horizontal="center" vertical="center"/>
    </xf>
    <xf numFmtId="165" fontId="40" fillId="4" borderId="1" xfId="1" applyNumberFormat="1" applyFont="1" applyFill="1" applyBorder="1" applyAlignment="1" applyProtection="1">
      <alignment horizontal="center" vertical="center"/>
    </xf>
    <xf numFmtId="165" fontId="40" fillId="4" borderId="2" xfId="1" applyNumberFormat="1" applyFont="1" applyFill="1" applyBorder="1" applyAlignment="1" applyProtection="1">
      <alignment horizontal="center" vertical="center"/>
    </xf>
    <xf numFmtId="165" fontId="40" fillId="4" borderId="3" xfId="1" applyNumberFormat="1" applyFont="1" applyFill="1" applyBorder="1" applyAlignment="1" applyProtection="1">
      <alignment horizontal="center" vertical="center"/>
    </xf>
    <xf numFmtId="165" fontId="40" fillId="4" borderId="4" xfId="1" applyNumberFormat="1" applyFont="1" applyFill="1" applyBorder="1" applyAlignment="1" applyProtection="1">
      <alignment horizontal="center" vertical="center"/>
    </xf>
    <xf numFmtId="165" fontId="40" fillId="4" borderId="0" xfId="1" applyNumberFormat="1" applyFont="1" applyFill="1" applyBorder="1" applyAlignment="1" applyProtection="1">
      <alignment horizontal="center" vertical="center"/>
    </xf>
    <xf numFmtId="165" fontId="40" fillId="4" borderId="5" xfId="1" applyNumberFormat="1" applyFont="1" applyFill="1" applyBorder="1" applyAlignment="1" applyProtection="1">
      <alignment horizontal="center" vertical="center"/>
    </xf>
    <xf numFmtId="165" fontId="40" fillId="4" borderId="6" xfId="1" applyNumberFormat="1" applyFont="1" applyFill="1" applyBorder="1" applyAlignment="1" applyProtection="1">
      <alignment horizontal="center" vertical="center"/>
    </xf>
    <xf numFmtId="165" fontId="40" fillId="4" borderId="7" xfId="1" applyNumberFormat="1" applyFont="1" applyFill="1" applyBorder="1" applyAlignment="1" applyProtection="1">
      <alignment horizontal="center" vertical="center"/>
    </xf>
    <xf numFmtId="165" fontId="40" fillId="4" borderId="8" xfId="1" applyNumberFormat="1" applyFont="1" applyFill="1" applyBorder="1" applyAlignment="1" applyProtection="1">
      <alignment horizontal="center" vertical="center"/>
    </xf>
    <xf numFmtId="165" fontId="4" fillId="5" borderId="1" xfId="1" applyNumberFormat="1" applyFont="1" applyFill="1" applyBorder="1" applyAlignment="1" applyProtection="1">
      <alignment horizontal="center" vertical="center"/>
    </xf>
    <xf numFmtId="165" fontId="4" fillId="5" borderId="6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/>
    <cellStyle name="Millares" xfId="1" builtinId="3"/>
    <cellStyle name="Millares 2" xfId="6"/>
    <cellStyle name="Moneda" xfId="2" builtinId="4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66675</xdr:rowOff>
    </xdr:from>
    <xdr:to>
      <xdr:col>9</xdr:col>
      <xdr:colOff>9525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96625" y="219075"/>
          <a:ext cx="2876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104775</xdr:rowOff>
    </xdr:from>
    <xdr:to>
      <xdr:col>3</xdr:col>
      <xdr:colOff>200025</xdr:colOff>
      <xdr:row>6</xdr:row>
      <xdr:rowOff>152400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1076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3524250</xdr:colOff>
      <xdr:row>1</xdr:row>
      <xdr:rowOff>28575</xdr:rowOff>
    </xdr:from>
    <xdr:to>
      <xdr:col>11</xdr:col>
      <xdr:colOff>85725</xdr:colOff>
      <xdr:row>5</xdr:row>
      <xdr:rowOff>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210800" y="180975"/>
          <a:ext cx="2085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447675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2</xdr:row>
      <xdr:rowOff>142875</xdr:rowOff>
    </xdr:from>
    <xdr:to>
      <xdr:col>7</xdr:col>
      <xdr:colOff>238125</xdr:colOff>
      <xdr:row>6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782300" y="5238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782376</xdr:colOff>
      <xdr:row>2</xdr:row>
      <xdr:rowOff>47625</xdr:rowOff>
    </xdr:from>
    <xdr:to>
      <xdr:col>8</xdr:col>
      <xdr:colOff>838200</xdr:colOff>
      <xdr:row>6</xdr:row>
      <xdr:rowOff>91549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54751" y="428625"/>
          <a:ext cx="1827474" cy="80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447675</xdr:colOff>
      <xdr:row>4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0</xdr:row>
      <xdr:rowOff>152400</xdr:rowOff>
    </xdr:from>
    <xdr:to>
      <xdr:col>5</xdr:col>
      <xdr:colOff>685800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24675" y="152400"/>
          <a:ext cx="1781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428624</xdr:colOff>
      <xdr:row>0</xdr:row>
      <xdr:rowOff>47625</xdr:rowOff>
    </xdr:from>
    <xdr:to>
      <xdr:col>7</xdr:col>
      <xdr:colOff>962025</xdr:colOff>
      <xdr:row>4</xdr:row>
      <xdr:rowOff>25301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581899" y="47625"/>
          <a:ext cx="1447801" cy="7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</xdr:col>
      <xdr:colOff>933450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990600</xdr:colOff>
      <xdr:row>0</xdr:row>
      <xdr:rowOff>0</xdr:rowOff>
    </xdr:from>
    <xdr:to>
      <xdr:col>7</xdr:col>
      <xdr:colOff>1171575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53425" y="0"/>
          <a:ext cx="1457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1</xdr:col>
      <xdr:colOff>1019175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952500</xdr:colOff>
      <xdr:row>1</xdr:row>
      <xdr:rowOff>66675</xdr:rowOff>
    </xdr:from>
    <xdr:to>
      <xdr:col>6</xdr:col>
      <xdr:colOff>952500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991725" y="247650"/>
          <a:ext cx="260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1</xdr:row>
      <xdr:rowOff>57150</xdr:rowOff>
    </xdr:from>
    <xdr:to>
      <xdr:col>8</xdr:col>
      <xdr:colOff>952500</xdr:colOff>
      <xdr:row>5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15325" y="238125"/>
          <a:ext cx="1695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180975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1104900</xdr:colOff>
      <xdr:row>1</xdr:row>
      <xdr:rowOff>66675</xdr:rowOff>
    </xdr:from>
    <xdr:to>
      <xdr:col>8</xdr:col>
      <xdr:colOff>0</xdr:colOff>
      <xdr:row>5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467975" y="171450"/>
          <a:ext cx="2990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1</xdr:row>
      <xdr:rowOff>57150</xdr:rowOff>
    </xdr:from>
    <xdr:to>
      <xdr:col>9</xdr:col>
      <xdr:colOff>904875</xdr:colOff>
      <xdr:row>5</xdr:row>
      <xdr:rowOff>47625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105900" y="238125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28575</xdr:rowOff>
    </xdr:from>
    <xdr:to>
      <xdr:col>1</xdr:col>
      <xdr:colOff>828675</xdr:colOff>
      <xdr:row>2</xdr:row>
      <xdr:rowOff>152400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3450" y="28575"/>
          <a:ext cx="695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123824</xdr:colOff>
      <xdr:row>0</xdr:row>
      <xdr:rowOff>104774</xdr:rowOff>
    </xdr:from>
    <xdr:to>
      <xdr:col>4</xdr:col>
      <xdr:colOff>1181100</xdr:colOff>
      <xdr:row>2</xdr:row>
      <xdr:rowOff>95249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5753099" y="104774"/>
          <a:ext cx="1057276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28575</xdr:rowOff>
    </xdr:from>
    <xdr:to>
      <xdr:col>1</xdr:col>
      <xdr:colOff>706017</xdr:colOff>
      <xdr:row>3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0" y="219075"/>
          <a:ext cx="62981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1</xdr:row>
      <xdr:rowOff>9525</xdr:rowOff>
    </xdr:from>
    <xdr:to>
      <xdr:col>3</xdr:col>
      <xdr:colOff>1933575</xdr:colOff>
      <xdr:row>3</xdr:row>
      <xdr:rowOff>180975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86525" y="200025"/>
          <a:ext cx="1171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2</xdr:col>
      <xdr:colOff>800100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7</xdr:col>
      <xdr:colOff>409575</xdr:colOff>
      <xdr:row>6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91525" y="5715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465563</xdr:colOff>
      <xdr:row>1</xdr:row>
      <xdr:rowOff>38100</xdr:rowOff>
    </xdr:from>
    <xdr:to>
      <xdr:col>10</xdr:col>
      <xdr:colOff>0</xdr:colOff>
      <xdr:row>6</xdr:row>
      <xdr:rowOff>2091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447513" y="228600"/>
          <a:ext cx="2534812" cy="916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114300</xdr:colOff>
      <xdr:row>5</xdr:row>
      <xdr:rowOff>104775</xdr:rowOff>
    </xdr:to>
    <xdr:pic>
      <xdr:nvPicPr>
        <xdr:cNvPr id="4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0</xdr:rowOff>
    </xdr:from>
    <xdr:to>
      <xdr:col>8</xdr:col>
      <xdr:colOff>419100</xdr:colOff>
      <xdr:row>4</xdr:row>
      <xdr:rowOff>142875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67525" y="1047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685800</xdr:colOff>
      <xdr:row>0</xdr:row>
      <xdr:rowOff>152400</xdr:rowOff>
    </xdr:from>
    <xdr:to>
      <xdr:col>11</xdr:col>
      <xdr:colOff>85725</xdr:colOff>
      <xdr:row>4</xdr:row>
      <xdr:rowOff>76200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134225" y="152400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3</xdr:col>
      <xdr:colOff>28575</xdr:colOff>
      <xdr:row>5</xdr:row>
      <xdr:rowOff>76200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1</xdr:row>
      <xdr:rowOff>19050</xdr:rowOff>
    </xdr:from>
    <xdr:to>
      <xdr:col>7</xdr:col>
      <xdr:colOff>476250</xdr:colOff>
      <xdr:row>5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10675" y="171450"/>
          <a:ext cx="2590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0</xdr:row>
      <xdr:rowOff>161925</xdr:rowOff>
    </xdr:from>
    <xdr:to>
      <xdr:col>10</xdr:col>
      <xdr:colOff>3175</xdr:colOff>
      <xdr:row>4</xdr:row>
      <xdr:rowOff>171450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20200" y="161925"/>
          <a:ext cx="25844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3448050</xdr:colOff>
      <xdr:row>0</xdr:row>
      <xdr:rowOff>152400</xdr:rowOff>
    </xdr:from>
    <xdr:to>
      <xdr:col>8</xdr:col>
      <xdr:colOff>3448050</xdr:colOff>
      <xdr:row>4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3687425" y="152400"/>
          <a:ext cx="3667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3</xdr:col>
      <xdr:colOff>95250</xdr:colOff>
      <xdr:row>5</xdr:row>
      <xdr:rowOff>180975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4192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3552825</xdr:colOff>
      <xdr:row>1</xdr:row>
      <xdr:rowOff>0</xdr:rowOff>
    </xdr:from>
    <xdr:to>
      <xdr:col>11</xdr:col>
      <xdr:colOff>152400</xdr:colOff>
      <xdr:row>3</xdr:row>
      <xdr:rowOff>200025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325350" y="19050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219075</xdr:colOff>
      <xdr:row>7</xdr:row>
      <xdr:rowOff>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171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9</xdr:col>
      <xdr:colOff>38100</xdr:colOff>
      <xdr:row>5</xdr:row>
      <xdr:rowOff>19050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25200" y="22860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752475</xdr:colOff>
      <xdr:row>1</xdr:row>
      <xdr:rowOff>95250</xdr:rowOff>
    </xdr:from>
    <xdr:to>
      <xdr:col>11</xdr:col>
      <xdr:colOff>152400</xdr:colOff>
      <xdr:row>5</xdr:row>
      <xdr:rowOff>9525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839575" y="22860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266700</xdr:colOff>
      <xdr:row>6</xdr:row>
      <xdr:rowOff>142875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904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1</xdr:row>
      <xdr:rowOff>57150</xdr:rowOff>
    </xdr:from>
    <xdr:to>
      <xdr:col>14</xdr:col>
      <xdr:colOff>400050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839700" y="209550"/>
          <a:ext cx="2200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876300</xdr:colOff>
      <xdr:row>1</xdr:row>
      <xdr:rowOff>0</xdr:rowOff>
    </xdr:from>
    <xdr:to>
      <xdr:col>17</xdr:col>
      <xdr:colOff>28575</xdr:colOff>
      <xdr:row>4</xdr:row>
      <xdr:rowOff>142875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201400" y="152400"/>
          <a:ext cx="2009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923925</xdr:colOff>
      <xdr:row>1</xdr:row>
      <xdr:rowOff>104775</xdr:rowOff>
    </xdr:from>
    <xdr:to>
      <xdr:col>9</xdr:col>
      <xdr:colOff>866775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181850" y="295275"/>
          <a:ext cx="1905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114300</xdr:rowOff>
    </xdr:from>
    <xdr:to>
      <xdr:col>7</xdr:col>
      <xdr:colOff>895350</xdr:colOff>
      <xdr:row>5</xdr:row>
      <xdr:rowOff>142875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67825" y="304800"/>
          <a:ext cx="2762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1</xdr:row>
      <xdr:rowOff>57150</xdr:rowOff>
    </xdr:from>
    <xdr:to>
      <xdr:col>9</xdr:col>
      <xdr:colOff>1000125</xdr:colOff>
      <xdr:row>5</xdr:row>
      <xdr:rowOff>47625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886950" y="247650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topLeftCell="B1" workbookViewId="0">
      <selection activeCell="H13" sqref="H13:I13"/>
    </sheetView>
  </sheetViews>
  <sheetFormatPr baseColWidth="10" defaultColWidth="0" defaultRowHeight="12" customHeight="1" zeroHeight="1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14.7109375" style="5" bestFit="1" customWidth="1"/>
    <col min="7" max="7" width="4.140625" style="5" customWidth="1"/>
    <col min="8" max="8" width="11.42578125" style="5" customWidth="1"/>
    <col min="9" max="9" width="53.42578125" style="5" customWidth="1"/>
    <col min="10" max="11" width="14.7109375" style="5" bestFit="1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.75">
      <c r="B2" s="6"/>
      <c r="C2" s="7"/>
      <c r="D2" s="445" t="s">
        <v>0</v>
      </c>
      <c r="E2" s="445"/>
      <c r="F2" s="445"/>
      <c r="G2" s="445"/>
      <c r="H2" s="445"/>
      <c r="I2" s="445"/>
      <c r="J2" s="445"/>
      <c r="K2" s="7"/>
      <c r="L2" s="7"/>
      <c r="M2" s="1"/>
    </row>
    <row r="3" spans="2:13" ht="15.75">
      <c r="B3" s="6"/>
      <c r="C3" s="7"/>
      <c r="D3" s="445" t="s">
        <v>1</v>
      </c>
      <c r="E3" s="445"/>
      <c r="F3" s="445"/>
      <c r="G3" s="445"/>
      <c r="H3" s="445"/>
      <c r="I3" s="445"/>
      <c r="J3" s="445"/>
      <c r="K3" s="7"/>
      <c r="L3" s="7"/>
      <c r="M3" s="1"/>
    </row>
    <row r="4" spans="2:13" ht="15.75">
      <c r="B4" s="6"/>
      <c r="C4" s="7"/>
      <c r="D4" s="445" t="s">
        <v>2</v>
      </c>
      <c r="E4" s="445"/>
      <c r="F4" s="445"/>
      <c r="G4" s="445"/>
      <c r="H4" s="445"/>
      <c r="I4" s="445"/>
      <c r="J4" s="445"/>
      <c r="K4" s="7"/>
      <c r="L4" s="7"/>
      <c r="M4" s="1"/>
    </row>
    <row r="5" spans="2:13" ht="15.75">
      <c r="B5" s="6"/>
      <c r="C5" s="8"/>
      <c r="D5" s="446" t="s">
        <v>3</v>
      </c>
      <c r="E5" s="446"/>
      <c r="F5" s="446"/>
      <c r="G5" s="446"/>
      <c r="H5" s="446"/>
      <c r="I5" s="446"/>
      <c r="J5" s="446"/>
      <c r="K5" s="8"/>
      <c r="L5" s="8"/>
      <c r="M5" s="1"/>
    </row>
    <row r="6" spans="2:13">
      <c r="B6" s="9"/>
      <c r="C6" s="10"/>
      <c r="D6" s="447"/>
      <c r="E6" s="447"/>
      <c r="F6" s="447"/>
      <c r="G6" s="447"/>
      <c r="H6" s="447"/>
      <c r="I6" s="447"/>
      <c r="J6" s="447"/>
      <c r="K6" s="11"/>
      <c r="L6" s="1"/>
      <c r="M6" s="1"/>
    </row>
    <row r="7" spans="2:13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>
      <c r="B9" s="439"/>
      <c r="C9" s="441" t="s">
        <v>4</v>
      </c>
      <c r="D9" s="441"/>
      <c r="E9" s="13" t="s">
        <v>5</v>
      </c>
      <c r="F9" s="13"/>
      <c r="G9" s="443"/>
      <c r="H9" s="441" t="s">
        <v>4</v>
      </c>
      <c r="I9" s="441"/>
      <c r="J9" s="13" t="s">
        <v>5</v>
      </c>
      <c r="K9" s="13"/>
      <c r="L9" s="14"/>
      <c r="M9" s="1"/>
    </row>
    <row r="10" spans="2:13">
      <c r="B10" s="440"/>
      <c r="C10" s="442"/>
      <c r="D10" s="442"/>
      <c r="E10" s="15">
        <v>2016</v>
      </c>
      <c r="F10" s="15">
        <v>2015</v>
      </c>
      <c r="G10" s="444"/>
      <c r="H10" s="442"/>
      <c r="I10" s="442"/>
      <c r="J10" s="15">
        <v>2016</v>
      </c>
      <c r="K10" s="15">
        <v>2015</v>
      </c>
      <c r="L10" s="16"/>
      <c r="M10" s="1"/>
    </row>
    <row r="11" spans="2:13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>
      <c r="B13" s="19"/>
      <c r="C13" s="448" t="s">
        <v>6</v>
      </c>
      <c r="D13" s="448"/>
      <c r="E13" s="20"/>
      <c r="F13" s="21"/>
      <c r="G13" s="22"/>
      <c r="H13" s="448" t="s">
        <v>7</v>
      </c>
      <c r="I13" s="448"/>
      <c r="J13" s="23"/>
      <c r="K13" s="23"/>
      <c r="L13" s="18"/>
      <c r="M13" s="1"/>
    </row>
    <row r="14" spans="2:13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>
      <c r="B15" s="19"/>
      <c r="C15" s="449" t="s">
        <v>8</v>
      </c>
      <c r="D15" s="449"/>
      <c r="E15" s="25"/>
      <c r="F15" s="25"/>
      <c r="G15" s="22"/>
      <c r="H15" s="449" t="s">
        <v>9</v>
      </c>
      <c r="I15" s="449"/>
      <c r="J15" s="25"/>
      <c r="K15" s="25"/>
      <c r="L15" s="18"/>
      <c r="M15" s="1"/>
    </row>
    <row r="16" spans="2:13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>
      <c r="B17" s="19"/>
      <c r="C17" s="450" t="s">
        <v>10</v>
      </c>
      <c r="D17" s="450"/>
      <c r="E17" s="30">
        <v>464803792.64000005</v>
      </c>
      <c r="F17" s="30">
        <v>179940648.53</v>
      </c>
      <c r="G17" s="22"/>
      <c r="H17" s="450" t="s">
        <v>11</v>
      </c>
      <c r="I17" s="450"/>
      <c r="J17" s="29">
        <v>189480237.91</v>
      </c>
      <c r="K17" s="30">
        <v>196605283.81999999</v>
      </c>
      <c r="L17" s="18"/>
      <c r="M17" s="1"/>
    </row>
    <row r="18" spans="2:13">
      <c r="B18" s="19"/>
      <c r="C18" s="450" t="s">
        <v>12</v>
      </c>
      <c r="D18" s="450"/>
      <c r="E18" s="30">
        <v>575756.71</v>
      </c>
      <c r="F18" s="30">
        <v>10983291.369999999</v>
      </c>
      <c r="G18" s="22"/>
      <c r="H18" s="450" t="s">
        <v>13</v>
      </c>
      <c r="I18" s="450"/>
      <c r="J18" s="30">
        <v>0</v>
      </c>
      <c r="K18" s="30">
        <v>0</v>
      </c>
      <c r="L18" s="18"/>
      <c r="M18" s="1"/>
    </row>
    <row r="19" spans="2:13">
      <c r="B19" s="19"/>
      <c r="C19" s="450" t="s">
        <v>14</v>
      </c>
      <c r="D19" s="450"/>
      <c r="E19" s="30">
        <v>7851020.2800000003</v>
      </c>
      <c r="F19" s="30">
        <v>76803080.319999993</v>
      </c>
      <c r="G19" s="22"/>
      <c r="H19" s="450" t="s">
        <v>15</v>
      </c>
      <c r="I19" s="450"/>
      <c r="J19" s="29">
        <v>25352869.559999999</v>
      </c>
      <c r="K19" s="30">
        <v>26111130.43</v>
      </c>
      <c r="L19" s="18"/>
      <c r="M19" s="1"/>
    </row>
    <row r="20" spans="2:13">
      <c r="B20" s="19"/>
      <c r="C20" s="450" t="s">
        <v>16</v>
      </c>
      <c r="D20" s="450"/>
      <c r="E20" s="30">
        <v>0</v>
      </c>
      <c r="F20" s="30">
        <v>0</v>
      </c>
      <c r="G20" s="22"/>
      <c r="H20" s="450" t="s">
        <v>17</v>
      </c>
      <c r="I20" s="450"/>
      <c r="J20" s="30">
        <v>0</v>
      </c>
      <c r="K20" s="30">
        <v>0</v>
      </c>
      <c r="L20" s="18"/>
      <c r="M20" s="1"/>
    </row>
    <row r="21" spans="2:13">
      <c r="B21" s="19"/>
      <c r="C21" s="450" t="s">
        <v>18</v>
      </c>
      <c r="D21" s="450"/>
      <c r="E21" s="30">
        <v>187299.98</v>
      </c>
      <c r="F21" s="30">
        <v>3829150.26</v>
      </c>
      <c r="G21" s="22"/>
      <c r="H21" s="450" t="s">
        <v>19</v>
      </c>
      <c r="I21" s="450"/>
      <c r="J21" s="30">
        <v>0</v>
      </c>
      <c r="K21" s="30">
        <v>0</v>
      </c>
      <c r="L21" s="18"/>
      <c r="M21" s="1"/>
    </row>
    <row r="22" spans="2:13">
      <c r="B22" s="19"/>
      <c r="C22" s="450" t="s">
        <v>20</v>
      </c>
      <c r="D22" s="450"/>
      <c r="E22" s="30">
        <v>0</v>
      </c>
      <c r="F22" s="30">
        <v>0</v>
      </c>
      <c r="G22" s="22"/>
      <c r="H22" s="450" t="s">
        <v>21</v>
      </c>
      <c r="I22" s="450"/>
      <c r="J22" s="30">
        <v>0</v>
      </c>
      <c r="K22" s="30">
        <v>0</v>
      </c>
      <c r="L22" s="18"/>
      <c r="M22" s="1"/>
    </row>
    <row r="23" spans="2:13">
      <c r="B23" s="19"/>
      <c r="C23" s="450" t="s">
        <v>22</v>
      </c>
      <c r="D23" s="450"/>
      <c r="E23" s="30">
        <v>0</v>
      </c>
      <c r="F23" s="30">
        <v>0</v>
      </c>
      <c r="G23" s="22"/>
      <c r="H23" s="450" t="s">
        <v>23</v>
      </c>
      <c r="I23" s="450"/>
      <c r="J23" s="30">
        <v>0</v>
      </c>
      <c r="K23" s="30">
        <v>0</v>
      </c>
      <c r="L23" s="18"/>
      <c r="M23" s="1"/>
    </row>
    <row r="24" spans="2:13">
      <c r="B24" s="19"/>
      <c r="C24" s="31"/>
      <c r="D24" s="32"/>
      <c r="E24" s="33"/>
      <c r="F24" s="34"/>
      <c r="G24" s="22"/>
      <c r="H24" s="450" t="s">
        <v>24</v>
      </c>
      <c r="I24" s="450"/>
      <c r="J24" s="30">
        <v>0</v>
      </c>
      <c r="K24" s="30">
        <v>0</v>
      </c>
      <c r="L24" s="18"/>
      <c r="M24" s="1"/>
    </row>
    <row r="25" spans="2:13">
      <c r="B25" s="35"/>
      <c r="C25" s="449" t="s">
        <v>25</v>
      </c>
      <c r="D25" s="449"/>
      <c r="E25" s="36">
        <f>SUM(E17:E24)</f>
        <v>473417869.61000001</v>
      </c>
      <c r="F25" s="36">
        <f>SUM(F17:F24)</f>
        <v>271556170.48000002</v>
      </c>
      <c r="G25" s="37"/>
      <c r="H25" s="24"/>
      <c r="I25" s="23"/>
      <c r="J25" s="38"/>
      <c r="K25" s="38"/>
      <c r="L25" s="18"/>
      <c r="M25" s="1"/>
    </row>
    <row r="26" spans="2:13">
      <c r="B26" s="35"/>
      <c r="C26" s="24"/>
      <c r="D26" s="39"/>
      <c r="E26" s="38"/>
      <c r="F26" s="38"/>
      <c r="G26" s="37"/>
      <c r="H26" s="449" t="s">
        <v>26</v>
      </c>
      <c r="I26" s="449"/>
      <c r="J26" s="36">
        <f>SUM(J17:J25)</f>
        <v>214833107.47</v>
      </c>
      <c r="K26" s="36">
        <f>SUM(K17:K25)</f>
        <v>222716414.25</v>
      </c>
      <c r="L26" s="18"/>
      <c r="M26" s="1"/>
    </row>
    <row r="27" spans="2:13">
      <c r="B27" s="19"/>
      <c r="C27" s="31"/>
      <c r="D27" s="31"/>
      <c r="E27" s="34"/>
      <c r="F27" s="34"/>
      <c r="G27" s="22"/>
      <c r="H27" s="40"/>
      <c r="I27" s="32"/>
      <c r="J27" s="34"/>
      <c r="K27" s="34"/>
      <c r="L27" s="18"/>
      <c r="M27" s="1"/>
    </row>
    <row r="28" spans="2:13">
      <c r="B28" s="19"/>
      <c r="C28" s="449" t="s">
        <v>27</v>
      </c>
      <c r="D28" s="449"/>
      <c r="E28" s="41"/>
      <c r="F28" s="41"/>
      <c r="G28" s="22"/>
      <c r="H28" s="449" t="s">
        <v>28</v>
      </c>
      <c r="I28" s="449"/>
      <c r="J28" s="41"/>
      <c r="K28" s="41"/>
      <c r="L28" s="18"/>
      <c r="M28" s="1"/>
    </row>
    <row r="29" spans="2:13">
      <c r="B29" s="19"/>
      <c r="C29" s="31"/>
      <c r="D29" s="31"/>
      <c r="E29" s="34"/>
      <c r="F29" s="34"/>
      <c r="G29" s="22"/>
      <c r="H29" s="31"/>
      <c r="I29" s="32"/>
      <c r="J29" s="34"/>
      <c r="K29" s="34"/>
      <c r="L29" s="18"/>
      <c r="M29" s="1"/>
    </row>
    <row r="30" spans="2:13">
      <c r="B30" s="19"/>
      <c r="C30" s="450" t="s">
        <v>29</v>
      </c>
      <c r="D30" s="450"/>
      <c r="E30" s="30">
        <v>0</v>
      </c>
      <c r="F30" s="30">
        <v>0</v>
      </c>
      <c r="G30" s="22"/>
      <c r="H30" s="450" t="s">
        <v>30</v>
      </c>
      <c r="I30" s="450"/>
      <c r="J30" s="30">
        <v>0</v>
      </c>
      <c r="K30" s="30">
        <v>0</v>
      </c>
      <c r="L30" s="18"/>
      <c r="M30" s="1"/>
    </row>
    <row r="31" spans="2:13">
      <c r="B31" s="19"/>
      <c r="C31" s="450" t="s">
        <v>31</v>
      </c>
      <c r="D31" s="450"/>
      <c r="E31" s="30">
        <v>0</v>
      </c>
      <c r="F31" s="30">
        <v>0</v>
      </c>
      <c r="G31" s="22"/>
      <c r="H31" s="450" t="s">
        <v>32</v>
      </c>
      <c r="I31" s="450"/>
      <c r="J31" s="30">
        <v>0</v>
      </c>
      <c r="K31" s="30">
        <v>0</v>
      </c>
      <c r="L31" s="18"/>
      <c r="M31" s="1"/>
    </row>
    <row r="32" spans="2:13">
      <c r="B32" s="19"/>
      <c r="C32" s="450" t="s">
        <v>33</v>
      </c>
      <c r="D32" s="450"/>
      <c r="E32" s="30">
        <v>6431632831.1300001</v>
      </c>
      <c r="F32" s="30">
        <v>6243924889.3199997</v>
      </c>
      <c r="G32" s="22"/>
      <c r="H32" s="450" t="s">
        <v>34</v>
      </c>
      <c r="I32" s="450"/>
      <c r="J32" s="29">
        <v>109412899.01000001</v>
      </c>
      <c r="K32" s="30">
        <v>136827507.69999999</v>
      </c>
      <c r="L32" s="18"/>
      <c r="M32" s="1"/>
    </row>
    <row r="33" spans="2:13">
      <c r="B33" s="19"/>
      <c r="C33" s="450" t="s">
        <v>35</v>
      </c>
      <c r="D33" s="450"/>
      <c r="E33" s="29">
        <v>128984622.58000001</v>
      </c>
      <c r="F33" s="30">
        <v>135132205.81</v>
      </c>
      <c r="G33" s="22"/>
      <c r="H33" s="450" t="s">
        <v>36</v>
      </c>
      <c r="I33" s="450"/>
      <c r="J33" s="30">
        <v>0</v>
      </c>
      <c r="K33" s="30">
        <v>0</v>
      </c>
      <c r="L33" s="18"/>
      <c r="M33" s="1"/>
    </row>
    <row r="34" spans="2:13">
      <c r="B34" s="19"/>
      <c r="C34" s="450" t="s">
        <v>37</v>
      </c>
      <c r="D34" s="450"/>
      <c r="E34" s="30">
        <v>2320000</v>
      </c>
      <c r="F34" s="30">
        <v>0</v>
      </c>
      <c r="G34" s="22"/>
      <c r="H34" s="450" t="s">
        <v>38</v>
      </c>
      <c r="I34" s="450"/>
      <c r="J34" s="30">
        <v>0</v>
      </c>
      <c r="K34" s="30">
        <v>0</v>
      </c>
      <c r="L34" s="18"/>
      <c r="M34" s="1"/>
    </row>
    <row r="35" spans="2:13">
      <c r="B35" s="19"/>
      <c r="C35" s="450" t="s">
        <v>39</v>
      </c>
      <c r="D35" s="450"/>
      <c r="E35" s="29">
        <v>-270346784.26999998</v>
      </c>
      <c r="F35" s="30">
        <v>-242680725.36000001</v>
      </c>
      <c r="G35" s="22"/>
      <c r="H35" s="450" t="s">
        <v>40</v>
      </c>
      <c r="I35" s="450"/>
      <c r="J35" s="29">
        <v>12930855</v>
      </c>
      <c r="K35" s="30">
        <v>732468</v>
      </c>
      <c r="L35" s="18"/>
      <c r="M35" s="1"/>
    </row>
    <row r="36" spans="2:13">
      <c r="B36" s="19"/>
      <c r="C36" s="450" t="s">
        <v>41</v>
      </c>
      <c r="D36" s="450"/>
      <c r="E36" s="30">
        <v>0</v>
      </c>
      <c r="F36" s="30">
        <v>0</v>
      </c>
      <c r="G36" s="22"/>
      <c r="H36" s="31"/>
      <c r="I36" s="42"/>
      <c r="J36" s="34"/>
      <c r="K36" s="34"/>
      <c r="L36" s="18"/>
      <c r="M36" s="1"/>
    </row>
    <row r="37" spans="2:13">
      <c r="B37" s="19"/>
      <c r="C37" s="450" t="s">
        <v>42</v>
      </c>
      <c r="D37" s="450"/>
      <c r="E37" s="30">
        <v>0</v>
      </c>
      <c r="F37" s="30">
        <v>0</v>
      </c>
      <c r="G37" s="22"/>
      <c r="H37" s="449" t="s">
        <v>43</v>
      </c>
      <c r="I37" s="449"/>
      <c r="J37" s="36">
        <f>SUM(J30:J36)</f>
        <v>122343754.01000001</v>
      </c>
      <c r="K37" s="36">
        <f>SUM(K30:K36)</f>
        <v>137559975.69999999</v>
      </c>
      <c r="L37" s="18"/>
      <c r="M37" s="1"/>
    </row>
    <row r="38" spans="2:13">
      <c r="B38" s="19"/>
      <c r="C38" s="450" t="s">
        <v>44</v>
      </c>
      <c r="D38" s="450"/>
      <c r="E38" s="30">
        <v>0</v>
      </c>
      <c r="F38" s="30">
        <v>0</v>
      </c>
      <c r="G38" s="22"/>
      <c r="H38" s="24"/>
      <c r="I38" s="39"/>
      <c r="J38" s="38"/>
      <c r="K38" s="38"/>
      <c r="L38" s="18"/>
      <c r="M38" s="1"/>
    </row>
    <row r="39" spans="2:13">
      <c r="B39" s="19"/>
      <c r="C39" s="31"/>
      <c r="D39" s="32"/>
      <c r="E39" s="34"/>
      <c r="F39" s="34"/>
      <c r="G39" s="22"/>
      <c r="H39" s="449" t="s">
        <v>45</v>
      </c>
      <c r="I39" s="449"/>
      <c r="J39" s="36">
        <f>+J37+J26</f>
        <v>337176861.48000002</v>
      </c>
      <c r="K39" s="36">
        <f>K26+K37</f>
        <v>360276389.94999999</v>
      </c>
      <c r="L39" s="18"/>
      <c r="M39" s="1"/>
    </row>
    <row r="40" spans="2:13">
      <c r="B40" s="35"/>
      <c r="C40" s="449" t="s">
        <v>46</v>
      </c>
      <c r="D40" s="449"/>
      <c r="E40" s="36">
        <f>SUM(E30:E39)</f>
        <v>6292590669.4400005</v>
      </c>
      <c r="F40" s="36">
        <f>SUM(F30:F39)</f>
        <v>6136376369.7700005</v>
      </c>
      <c r="G40" s="37"/>
      <c r="H40" s="24"/>
      <c r="I40" s="43"/>
      <c r="J40" s="38"/>
      <c r="K40" s="38"/>
      <c r="L40" s="18"/>
      <c r="M40" s="1"/>
    </row>
    <row r="41" spans="2:13">
      <c r="B41" s="19"/>
      <c r="C41" s="31"/>
      <c r="D41" s="24"/>
      <c r="E41" s="34"/>
      <c r="F41" s="34"/>
      <c r="G41" s="22"/>
      <c r="H41" s="448" t="s">
        <v>47</v>
      </c>
      <c r="I41" s="448"/>
      <c r="J41" s="34"/>
      <c r="K41" s="34"/>
      <c r="L41" s="18"/>
      <c r="M41" s="1"/>
    </row>
    <row r="42" spans="2:13">
      <c r="B42" s="19"/>
      <c r="C42" s="449" t="s">
        <v>48</v>
      </c>
      <c r="D42" s="449"/>
      <c r="E42" s="36">
        <f>+E40+E25</f>
        <v>6766008539.0500002</v>
      </c>
      <c r="F42" s="36">
        <f>F25+F40</f>
        <v>6407932540.25</v>
      </c>
      <c r="G42" s="22"/>
      <c r="H42" s="24"/>
      <c r="I42" s="44"/>
      <c r="J42" s="34"/>
      <c r="K42" s="34"/>
      <c r="L42" s="18"/>
      <c r="M42" s="1"/>
    </row>
    <row r="43" spans="2:13">
      <c r="B43" s="19"/>
      <c r="C43" s="31"/>
      <c r="D43" s="31"/>
      <c r="E43" s="34"/>
      <c r="F43" s="34"/>
      <c r="G43" s="22"/>
      <c r="H43" s="449" t="s">
        <v>49</v>
      </c>
      <c r="I43" s="449"/>
      <c r="J43" s="36">
        <f>SUM(J45:J47)</f>
        <v>0</v>
      </c>
      <c r="K43" s="36">
        <f>SUM(K45:K47)</f>
        <v>0</v>
      </c>
      <c r="L43" s="18"/>
      <c r="M43" s="1"/>
    </row>
    <row r="44" spans="2:13">
      <c r="B44" s="19"/>
      <c r="C44" s="31"/>
      <c r="D44" s="31"/>
      <c r="E44" s="34"/>
      <c r="F44" s="34"/>
      <c r="G44" s="22"/>
      <c r="H44" s="31"/>
      <c r="I44" s="21"/>
      <c r="J44" s="34"/>
      <c r="K44" s="34"/>
      <c r="L44" s="18"/>
      <c r="M44" s="1"/>
    </row>
    <row r="45" spans="2:13">
      <c r="B45" s="19"/>
      <c r="C45" s="31"/>
      <c r="D45" s="31"/>
      <c r="E45" s="34"/>
      <c r="F45" s="34"/>
      <c r="G45" s="22"/>
      <c r="H45" s="450" t="s">
        <v>50</v>
      </c>
      <c r="I45" s="450"/>
      <c r="J45" s="30">
        <v>0</v>
      </c>
      <c r="K45" s="30">
        <v>0</v>
      </c>
      <c r="L45" s="18"/>
      <c r="M45" s="1"/>
    </row>
    <row r="46" spans="2:13">
      <c r="B46" s="19"/>
      <c r="C46" s="31"/>
      <c r="D46" s="45"/>
      <c r="E46" s="46"/>
      <c r="F46" s="34"/>
      <c r="G46" s="22"/>
      <c r="H46" s="450" t="s">
        <v>51</v>
      </c>
      <c r="I46" s="450"/>
      <c r="J46" s="30">
        <v>0</v>
      </c>
      <c r="K46" s="30">
        <v>0</v>
      </c>
      <c r="L46" s="18"/>
      <c r="M46" s="1"/>
    </row>
    <row r="47" spans="2:13">
      <c r="B47" s="19"/>
      <c r="C47" s="31"/>
      <c r="D47" s="45"/>
      <c r="E47" s="46"/>
      <c r="F47" s="34"/>
      <c r="G47" s="22"/>
      <c r="H47" s="450" t="s">
        <v>52</v>
      </c>
      <c r="I47" s="450"/>
      <c r="J47" s="30">
        <v>0</v>
      </c>
      <c r="K47" s="30">
        <v>0</v>
      </c>
      <c r="L47" s="18"/>
      <c r="M47" s="1"/>
    </row>
    <row r="48" spans="2:13">
      <c r="B48" s="19"/>
      <c r="C48" s="31"/>
      <c r="D48" s="45"/>
      <c r="E48" s="46"/>
      <c r="F48" s="34"/>
      <c r="G48" s="22"/>
      <c r="H48" s="31"/>
      <c r="I48" s="21"/>
      <c r="J48" s="34"/>
      <c r="K48" s="34"/>
      <c r="L48" s="18"/>
      <c r="M48" s="1"/>
    </row>
    <row r="49" spans="2:13">
      <c r="B49" s="19"/>
      <c r="C49" s="31"/>
      <c r="D49" s="45"/>
      <c r="E49" s="46"/>
      <c r="F49" s="34"/>
      <c r="G49" s="22"/>
      <c r="H49" s="449" t="s">
        <v>53</v>
      </c>
      <c r="I49" s="449"/>
      <c r="J49" s="36">
        <f>SUM(J51:J55)</f>
        <v>6428831677.5700006</v>
      </c>
      <c r="K49" s="36">
        <f>SUM(K51:K55)</f>
        <v>6047656150.3000002</v>
      </c>
      <c r="L49" s="18"/>
      <c r="M49" s="1"/>
    </row>
    <row r="50" spans="2:13">
      <c r="B50" s="19"/>
      <c r="C50" s="31"/>
      <c r="D50" s="45"/>
      <c r="E50" s="46"/>
      <c r="F50" s="34"/>
      <c r="G50" s="22"/>
      <c r="H50" s="24"/>
      <c r="I50" s="21"/>
      <c r="J50" s="47"/>
      <c r="K50" s="47"/>
      <c r="L50" s="18"/>
      <c r="M50" s="1"/>
    </row>
    <row r="51" spans="2:13">
      <c r="B51" s="19"/>
      <c r="C51" s="31"/>
      <c r="D51" s="45"/>
      <c r="E51" s="46"/>
      <c r="F51" s="34"/>
      <c r="G51" s="22"/>
      <c r="H51" s="450" t="s">
        <v>54</v>
      </c>
      <c r="I51" s="450"/>
      <c r="J51" s="30">
        <v>384608387.38</v>
      </c>
      <c r="K51" s="30">
        <v>135304938.06</v>
      </c>
      <c r="L51" s="18"/>
      <c r="M51" s="1"/>
    </row>
    <row r="52" spans="2:13">
      <c r="B52" s="19"/>
      <c r="C52" s="31"/>
      <c r="D52" s="45"/>
      <c r="E52" s="46"/>
      <c r="F52" s="34"/>
      <c r="G52" s="22"/>
      <c r="H52" s="450" t="s">
        <v>55</v>
      </c>
      <c r="I52" s="450"/>
      <c r="J52" s="30">
        <v>6056711146.4300003</v>
      </c>
      <c r="K52" s="30">
        <v>5806573737.9200001</v>
      </c>
      <c r="L52" s="18"/>
      <c r="M52" s="1"/>
    </row>
    <row r="53" spans="2:13">
      <c r="B53" s="19"/>
      <c r="C53" s="31"/>
      <c r="D53" s="45"/>
      <c r="E53" s="46"/>
      <c r="F53" s="34"/>
      <c r="G53" s="22"/>
      <c r="H53" s="450" t="s">
        <v>56</v>
      </c>
      <c r="I53" s="450"/>
      <c r="J53" s="30">
        <v>0</v>
      </c>
      <c r="K53" s="30">
        <v>0</v>
      </c>
      <c r="L53" s="18"/>
      <c r="M53" s="1"/>
    </row>
    <row r="54" spans="2:13">
      <c r="B54" s="19"/>
      <c r="C54" s="31"/>
      <c r="D54" s="31"/>
      <c r="E54" s="34"/>
      <c r="F54" s="34"/>
      <c r="G54" s="22"/>
      <c r="H54" s="450" t="s">
        <v>57</v>
      </c>
      <c r="I54" s="450"/>
      <c r="J54" s="30">
        <v>0</v>
      </c>
      <c r="K54" s="30">
        <v>0</v>
      </c>
      <c r="L54" s="18"/>
      <c r="M54" s="1"/>
    </row>
    <row r="55" spans="2:13">
      <c r="B55" s="19"/>
      <c r="C55" s="31"/>
      <c r="D55" s="31"/>
      <c r="E55" s="34"/>
      <c r="F55" s="34"/>
      <c r="G55" s="22"/>
      <c r="H55" s="450" t="s">
        <v>58</v>
      </c>
      <c r="I55" s="450"/>
      <c r="J55" s="30">
        <v>-12487856.24</v>
      </c>
      <c r="K55" s="30">
        <v>105777474.31999999</v>
      </c>
      <c r="L55" s="18"/>
      <c r="M55" s="1"/>
    </row>
    <row r="56" spans="2:13">
      <c r="B56" s="19"/>
      <c r="C56" s="31"/>
      <c r="D56" s="31"/>
      <c r="E56" s="34"/>
      <c r="F56" s="34"/>
      <c r="G56" s="22"/>
      <c r="H56" s="31"/>
      <c r="I56" s="21"/>
      <c r="J56" s="30"/>
      <c r="K56" s="34"/>
      <c r="L56" s="18"/>
      <c r="M56" s="1"/>
    </row>
    <row r="57" spans="2:13">
      <c r="B57" s="19"/>
      <c r="C57" s="31"/>
      <c r="D57" s="31"/>
      <c r="E57" s="34"/>
      <c r="F57" s="34"/>
      <c r="G57" s="22"/>
      <c r="H57" s="449" t="s">
        <v>59</v>
      </c>
      <c r="I57" s="449"/>
      <c r="J57" s="36">
        <f>SUM(J59:J60)</f>
        <v>0</v>
      </c>
      <c r="K57" s="36">
        <f>SUM(K59:K60)</f>
        <v>0</v>
      </c>
      <c r="L57" s="18"/>
      <c r="M57" s="1"/>
    </row>
    <row r="58" spans="2:13">
      <c r="B58" s="19"/>
      <c r="C58" s="31"/>
      <c r="D58" s="31"/>
      <c r="E58" s="34"/>
      <c r="F58" s="34"/>
      <c r="G58" s="22"/>
      <c r="H58" s="31"/>
      <c r="I58" s="21"/>
      <c r="J58" s="34"/>
      <c r="K58" s="34"/>
      <c r="L58" s="18"/>
      <c r="M58" s="1"/>
    </row>
    <row r="59" spans="2:13">
      <c r="B59" s="19"/>
      <c r="C59" s="31"/>
      <c r="D59" s="31"/>
      <c r="E59" s="49"/>
      <c r="F59" s="49"/>
      <c r="G59" s="22"/>
      <c r="H59" s="450" t="s">
        <v>60</v>
      </c>
      <c r="I59" s="450"/>
      <c r="J59" s="30">
        <v>0</v>
      </c>
      <c r="K59" s="30">
        <v>0</v>
      </c>
      <c r="L59" s="18"/>
      <c r="M59" s="1"/>
    </row>
    <row r="60" spans="2:13">
      <c r="B60" s="19"/>
      <c r="C60" s="31"/>
      <c r="D60" s="31"/>
      <c r="E60" s="49"/>
      <c r="F60" s="49"/>
      <c r="G60" s="22"/>
      <c r="H60" s="450" t="s">
        <v>61</v>
      </c>
      <c r="I60" s="450"/>
      <c r="J60" s="30">
        <v>0</v>
      </c>
      <c r="K60" s="30">
        <v>0</v>
      </c>
      <c r="L60" s="18"/>
      <c r="M60" s="1"/>
    </row>
    <row r="61" spans="2:13">
      <c r="B61" s="19"/>
      <c r="C61" s="31"/>
      <c r="D61" s="31"/>
      <c r="E61" s="49"/>
      <c r="F61" s="49"/>
      <c r="G61" s="22"/>
      <c r="H61" s="31"/>
      <c r="I61" s="50"/>
      <c r="J61" s="34"/>
      <c r="K61" s="34"/>
      <c r="L61" s="18"/>
      <c r="M61" s="1"/>
    </row>
    <row r="62" spans="2:13">
      <c r="B62" s="19"/>
      <c r="C62" s="31"/>
      <c r="D62" s="31"/>
      <c r="E62" s="49"/>
      <c r="F62" s="49"/>
      <c r="G62" s="22"/>
      <c r="H62" s="449" t="s">
        <v>62</v>
      </c>
      <c r="I62" s="449"/>
      <c r="J62" s="36">
        <f>J43+J49+J57</f>
        <v>6428831677.5700006</v>
      </c>
      <c r="K62" s="36">
        <f>K43+K49+K57</f>
        <v>6047656150.3000002</v>
      </c>
      <c r="L62" s="18"/>
      <c r="M62" s="1"/>
    </row>
    <row r="63" spans="2:13">
      <c r="B63" s="19"/>
      <c r="C63" s="31"/>
      <c r="D63" s="31"/>
      <c r="E63" s="49"/>
      <c r="F63" s="49"/>
      <c r="G63" s="22"/>
      <c r="H63" s="31"/>
      <c r="I63" s="21"/>
      <c r="J63" s="34"/>
      <c r="K63" s="34"/>
      <c r="L63" s="18"/>
      <c r="M63" s="1"/>
    </row>
    <row r="64" spans="2:13">
      <c r="B64" s="19"/>
      <c r="C64" s="31"/>
      <c r="D64" s="31"/>
      <c r="E64" s="49"/>
      <c r="F64" s="49"/>
      <c r="G64" s="22"/>
      <c r="H64" s="449" t="s">
        <v>63</v>
      </c>
      <c r="I64" s="449"/>
      <c r="J64" s="36">
        <f>J62+J39</f>
        <v>6766008539.0500011</v>
      </c>
      <c r="K64" s="36">
        <f>K62+K39</f>
        <v>6407932540.25</v>
      </c>
      <c r="L64" s="18"/>
      <c r="M64" s="1"/>
    </row>
    <row r="65" spans="2:13">
      <c r="B65" s="51"/>
      <c r="C65" s="52"/>
      <c r="D65" s="52"/>
      <c r="E65" s="52"/>
      <c r="F65" s="52"/>
      <c r="G65" s="53"/>
      <c r="H65" s="52"/>
      <c r="I65" s="52"/>
      <c r="J65" s="54"/>
      <c r="K65" s="54"/>
      <c r="L65" s="55"/>
      <c r="M65" s="1"/>
    </row>
    <row r="66" spans="2:13">
      <c r="B66" s="6"/>
      <c r="C66" s="21"/>
      <c r="D66" s="56"/>
      <c r="E66" s="57"/>
      <c r="F66" s="57"/>
      <c r="G66" s="22"/>
      <c r="H66" s="58"/>
      <c r="I66" s="56"/>
      <c r="J66" s="57"/>
      <c r="K66" s="57"/>
      <c r="L66" s="1"/>
      <c r="M66" s="1"/>
    </row>
    <row r="67" spans="2:13">
      <c r="B67" s="1"/>
      <c r="C67" s="453" t="s">
        <v>64</v>
      </c>
      <c r="D67" s="453"/>
      <c r="E67" s="453"/>
      <c r="F67" s="453"/>
      <c r="G67" s="453"/>
      <c r="H67" s="453"/>
      <c r="I67" s="453"/>
      <c r="J67" s="453"/>
      <c r="K67" s="453"/>
      <c r="L67" s="1"/>
      <c r="M67" s="1"/>
    </row>
    <row r="68" spans="2:13">
      <c r="B68" s="1"/>
      <c r="C68" s="21"/>
      <c r="D68" s="56"/>
      <c r="E68" s="57"/>
      <c r="F68" s="57"/>
      <c r="G68" s="1"/>
      <c r="H68" s="58"/>
      <c r="I68" s="59"/>
      <c r="J68" s="57"/>
      <c r="K68" s="57"/>
      <c r="L68" s="1"/>
      <c r="M68" s="1"/>
    </row>
    <row r="69" spans="2:13">
      <c r="B69" s="1"/>
      <c r="C69" s="21"/>
      <c r="D69" s="56" t="s">
        <v>65</v>
      </c>
      <c r="E69" s="57"/>
      <c r="F69" s="57"/>
      <c r="G69" s="1" t="s">
        <v>66</v>
      </c>
      <c r="H69" s="58"/>
      <c r="I69" s="59"/>
      <c r="J69" s="58"/>
      <c r="K69" s="59"/>
      <c r="L69" s="1"/>
      <c r="M69" s="1"/>
    </row>
    <row r="70" spans="2:13">
      <c r="B70" s="1"/>
      <c r="C70" s="60"/>
      <c r="D70" s="454" t="s">
        <v>67</v>
      </c>
      <c r="E70" s="454"/>
      <c r="F70" s="57"/>
      <c r="G70" s="57"/>
      <c r="H70" s="455" t="s">
        <v>68</v>
      </c>
      <c r="I70" s="455"/>
      <c r="J70" s="456" t="s">
        <v>69</v>
      </c>
      <c r="K70" s="456"/>
      <c r="L70" s="1"/>
      <c r="M70" s="1"/>
    </row>
    <row r="71" spans="2:13">
      <c r="B71" s="1"/>
      <c r="C71" s="61"/>
      <c r="D71" s="451" t="s">
        <v>70</v>
      </c>
      <c r="E71" s="451"/>
      <c r="F71" s="62"/>
      <c r="G71" s="62"/>
      <c r="H71" s="452" t="s">
        <v>71</v>
      </c>
      <c r="I71" s="452"/>
      <c r="J71" s="451" t="s">
        <v>72</v>
      </c>
      <c r="K71" s="451"/>
      <c r="L71" s="1"/>
      <c r="M71" s="1"/>
    </row>
    <row r="72" spans="2:13" s="6" customFormat="1"/>
  </sheetData>
  <mergeCells count="74">
    <mergeCell ref="D71:E71"/>
    <mergeCell ref="H71:I71"/>
    <mergeCell ref="J71:K71"/>
    <mergeCell ref="H62:I62"/>
    <mergeCell ref="H64:I64"/>
    <mergeCell ref="C67:K67"/>
    <mergeCell ref="D70:E70"/>
    <mergeCell ref="H70:I70"/>
    <mergeCell ref="J70:K70"/>
    <mergeCell ref="H60:I60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C31:D31"/>
    <mergeCell ref="H31:I31"/>
    <mergeCell ref="C32:D32"/>
    <mergeCell ref="H32:I32"/>
    <mergeCell ref="C33:D33"/>
    <mergeCell ref="H33:I33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65540"/>
  <sheetViews>
    <sheetView workbookViewId="0">
      <selection activeCell="B9" sqref="B9:C11"/>
    </sheetView>
  </sheetViews>
  <sheetFormatPr baseColWidth="10" defaultColWidth="0" defaultRowHeight="15"/>
  <cols>
    <col min="1" max="1" width="2.7109375" customWidth="1"/>
    <col min="2" max="2" width="7.140625" customWidth="1"/>
    <col min="3" max="3" width="61" bestFit="1" customWidth="1"/>
    <col min="4" max="4" width="14.7109375" bestFit="1" customWidth="1"/>
    <col min="5" max="5" width="13.28515625" bestFit="1" customWidth="1"/>
    <col min="6" max="6" width="14.7109375" bestFit="1" customWidth="1"/>
    <col min="7" max="9" width="13.28515625" bestFit="1" customWidth="1"/>
    <col min="10" max="10" width="2.7109375" customWidth="1"/>
    <col min="11" max="11" width="11.42578125" hidden="1" customWidth="1"/>
  </cols>
  <sheetData>
    <row r="3" spans="2:9">
      <c r="B3" s="552" t="s">
        <v>0</v>
      </c>
      <c r="C3" s="552"/>
      <c r="D3" s="552"/>
      <c r="E3" s="552"/>
      <c r="F3" s="552"/>
      <c r="G3" s="552"/>
      <c r="H3" s="552"/>
      <c r="I3" s="552"/>
    </row>
    <row r="4" spans="2:9">
      <c r="B4" s="552" t="s">
        <v>268</v>
      </c>
      <c r="C4" s="552"/>
      <c r="D4" s="552"/>
      <c r="E4" s="552"/>
      <c r="F4" s="552"/>
      <c r="G4" s="552"/>
      <c r="H4" s="552"/>
      <c r="I4" s="552"/>
    </row>
    <row r="5" spans="2:9">
      <c r="B5" s="552" t="s">
        <v>269</v>
      </c>
      <c r="C5" s="552"/>
      <c r="D5" s="552"/>
      <c r="E5" s="552"/>
      <c r="F5" s="552"/>
      <c r="G5" s="552"/>
      <c r="H5" s="552"/>
      <c r="I5" s="552"/>
    </row>
    <row r="6" spans="2:9">
      <c r="B6" s="552" t="s">
        <v>270</v>
      </c>
      <c r="C6" s="552"/>
      <c r="D6" s="552"/>
      <c r="E6" s="552"/>
      <c r="F6" s="552"/>
      <c r="G6" s="552"/>
      <c r="H6" s="552"/>
      <c r="I6" s="552"/>
    </row>
    <row r="7" spans="2:9">
      <c r="B7" s="552" t="s">
        <v>231</v>
      </c>
      <c r="C7" s="552"/>
      <c r="D7" s="552"/>
      <c r="E7" s="552"/>
      <c r="F7" s="552"/>
      <c r="G7" s="552"/>
      <c r="H7" s="552"/>
      <c r="I7" s="552"/>
    </row>
    <row r="8" spans="2:9">
      <c r="B8" s="342"/>
      <c r="C8" s="342"/>
      <c r="D8" s="342"/>
      <c r="E8" s="342"/>
      <c r="F8" s="342"/>
      <c r="G8" s="342"/>
      <c r="H8" s="342"/>
      <c r="I8" s="342"/>
    </row>
    <row r="9" spans="2:9">
      <c r="B9" s="512" t="s">
        <v>75</v>
      </c>
      <c r="C9" s="549"/>
      <c r="D9" s="518" t="s">
        <v>271</v>
      </c>
      <c r="E9" s="519"/>
      <c r="F9" s="519"/>
      <c r="G9" s="519"/>
      <c r="H9" s="520"/>
      <c r="I9" s="521" t="s">
        <v>272</v>
      </c>
    </row>
    <row r="10" spans="2:9" ht="24.75">
      <c r="B10" s="514"/>
      <c r="C10" s="550"/>
      <c r="D10" s="287" t="s">
        <v>273</v>
      </c>
      <c r="E10" s="288" t="s">
        <v>274</v>
      </c>
      <c r="F10" s="287" t="s">
        <v>237</v>
      </c>
      <c r="G10" s="287" t="s">
        <v>238</v>
      </c>
      <c r="H10" s="287" t="s">
        <v>275</v>
      </c>
      <c r="I10" s="521"/>
    </row>
    <row r="11" spans="2:9">
      <c r="B11" s="516"/>
      <c r="C11" s="551"/>
      <c r="D11" s="289">
        <v>1</v>
      </c>
      <c r="E11" s="289">
        <v>2</v>
      </c>
      <c r="F11" s="289" t="s">
        <v>276</v>
      </c>
      <c r="G11" s="289">
        <v>4</v>
      </c>
      <c r="H11" s="289">
        <v>5</v>
      </c>
      <c r="I11" s="289" t="s">
        <v>277</v>
      </c>
    </row>
    <row r="12" spans="2:9" ht="15" customHeight="1">
      <c r="B12" s="553" t="s">
        <v>214</v>
      </c>
      <c r="C12" s="554"/>
      <c r="D12" s="344">
        <f t="shared" ref="D12:I12" si="0">SUM(D13:D19)</f>
        <v>563446356</v>
      </c>
      <c r="E12" s="344">
        <f t="shared" si="0"/>
        <v>9198990.1499999985</v>
      </c>
      <c r="F12" s="344">
        <f t="shared" si="0"/>
        <v>572645346.14999998</v>
      </c>
      <c r="G12" s="344">
        <f t="shared" si="0"/>
        <v>380602907.39000005</v>
      </c>
      <c r="H12" s="344">
        <f t="shared" si="0"/>
        <v>377312031.13000005</v>
      </c>
      <c r="I12" s="344">
        <f t="shared" si="0"/>
        <v>192042438.75999999</v>
      </c>
    </row>
    <row r="13" spans="2:9">
      <c r="B13" s="354"/>
      <c r="C13" s="355" t="s">
        <v>278</v>
      </c>
      <c r="D13" s="345">
        <v>345300282</v>
      </c>
      <c r="E13" s="345">
        <v>-7567065.5</v>
      </c>
      <c r="F13" s="346">
        <v>337733216.5</v>
      </c>
      <c r="G13" s="345">
        <v>256346941.28</v>
      </c>
      <c r="H13" s="345">
        <v>256344359.28</v>
      </c>
      <c r="I13" s="346">
        <v>81386275.219999999</v>
      </c>
    </row>
    <row r="14" spans="2:9">
      <c r="B14" s="354"/>
      <c r="C14" s="355" t="s">
        <v>279</v>
      </c>
      <c r="D14" s="345">
        <v>0</v>
      </c>
      <c r="E14" s="345">
        <v>0</v>
      </c>
      <c r="F14" s="346">
        <f>D14+E14</f>
        <v>0</v>
      </c>
      <c r="G14" s="345">
        <v>0</v>
      </c>
      <c r="H14" s="345">
        <v>0</v>
      </c>
      <c r="I14" s="346">
        <f t="shared" ref="I14:I63" si="1">+F14-G14</f>
        <v>0</v>
      </c>
    </row>
    <row r="15" spans="2:9">
      <c r="B15" s="354"/>
      <c r="C15" s="355" t="s">
        <v>280</v>
      </c>
      <c r="D15" s="345">
        <v>62354445</v>
      </c>
      <c r="E15" s="345">
        <v>-700756.05</v>
      </c>
      <c r="F15" s="346">
        <v>61653688.950000003</v>
      </c>
      <c r="G15" s="345">
        <v>11501582.83</v>
      </c>
      <c r="H15" s="345">
        <v>11389624.83</v>
      </c>
      <c r="I15" s="346">
        <v>50152106.119999997</v>
      </c>
    </row>
    <row r="16" spans="2:9">
      <c r="B16" s="354"/>
      <c r="C16" s="355" t="s">
        <v>281</v>
      </c>
      <c r="D16" s="345">
        <v>12281694</v>
      </c>
      <c r="E16" s="345">
        <v>1513980.89</v>
      </c>
      <c r="F16" s="346">
        <v>13795674.890000001</v>
      </c>
      <c r="G16" s="345">
        <v>10377288.41</v>
      </c>
      <c r="H16" s="345">
        <v>10377288.41</v>
      </c>
      <c r="I16" s="346">
        <v>3418386.48</v>
      </c>
    </row>
    <row r="17" spans="2:9">
      <c r="B17" s="354"/>
      <c r="C17" s="355" t="s">
        <v>282</v>
      </c>
      <c r="D17" s="345">
        <v>130886819</v>
      </c>
      <c r="E17" s="345">
        <v>17008251.809999999</v>
      </c>
      <c r="F17" s="346">
        <v>147895070.81</v>
      </c>
      <c r="G17" s="345">
        <v>95709681.870000005</v>
      </c>
      <c r="H17" s="345">
        <v>92533345.609999999</v>
      </c>
      <c r="I17" s="346">
        <v>52185388.939999998</v>
      </c>
    </row>
    <row r="18" spans="2:9">
      <c r="B18" s="354"/>
      <c r="C18" s="355" t="s">
        <v>283</v>
      </c>
      <c r="D18" s="345">
        <v>0</v>
      </c>
      <c r="E18" s="345">
        <v>0</v>
      </c>
      <c r="F18" s="346">
        <f>D18+E18</f>
        <v>0</v>
      </c>
      <c r="G18" s="345">
        <v>0</v>
      </c>
      <c r="H18" s="345">
        <v>0</v>
      </c>
      <c r="I18" s="346">
        <f t="shared" si="1"/>
        <v>0</v>
      </c>
    </row>
    <row r="19" spans="2:9">
      <c r="B19" s="354"/>
      <c r="C19" s="355" t="s">
        <v>284</v>
      </c>
      <c r="D19" s="345">
        <v>12623116</v>
      </c>
      <c r="E19" s="345">
        <v>-1055421</v>
      </c>
      <c r="F19" s="346">
        <v>11567695</v>
      </c>
      <c r="G19" s="345">
        <v>6667413</v>
      </c>
      <c r="H19" s="345">
        <v>6667413</v>
      </c>
      <c r="I19" s="346">
        <v>4900282</v>
      </c>
    </row>
    <row r="20" spans="2:9" ht="15" customHeight="1">
      <c r="B20" s="553" t="s">
        <v>146</v>
      </c>
      <c r="C20" s="554"/>
      <c r="D20" s="344">
        <f t="shared" ref="D20:I20" si="2">SUM(D21:D29)</f>
        <v>113397350</v>
      </c>
      <c r="E20" s="344">
        <f t="shared" si="2"/>
        <v>32046288.289999995</v>
      </c>
      <c r="F20" s="344">
        <f t="shared" si="2"/>
        <v>145443638.28999999</v>
      </c>
      <c r="G20" s="344">
        <f t="shared" si="2"/>
        <v>79140145.159999996</v>
      </c>
      <c r="H20" s="344">
        <f t="shared" si="2"/>
        <v>74969111.519999996</v>
      </c>
      <c r="I20" s="344">
        <f t="shared" si="2"/>
        <v>66303493.13000001</v>
      </c>
    </row>
    <row r="21" spans="2:9">
      <c r="B21" s="354"/>
      <c r="C21" s="355" t="s">
        <v>285</v>
      </c>
      <c r="D21" s="345">
        <v>6068220</v>
      </c>
      <c r="E21" s="345">
        <v>281438.5</v>
      </c>
      <c r="F21" s="346">
        <v>6349658.5</v>
      </c>
      <c r="G21" s="345">
        <v>4393820.83</v>
      </c>
      <c r="H21" s="345">
        <v>4290489.87</v>
      </c>
      <c r="I21" s="346">
        <v>1955837.67</v>
      </c>
    </row>
    <row r="22" spans="2:9">
      <c r="B22" s="354"/>
      <c r="C22" s="355" t="s">
        <v>286</v>
      </c>
      <c r="D22" s="345">
        <v>386400</v>
      </c>
      <c r="E22" s="345">
        <v>-19563.75</v>
      </c>
      <c r="F22" s="346">
        <v>366836.25</v>
      </c>
      <c r="G22" s="345">
        <v>237890.89</v>
      </c>
      <c r="H22" s="345">
        <v>237890.89</v>
      </c>
      <c r="I22" s="346">
        <v>128945.36</v>
      </c>
    </row>
    <row r="23" spans="2:9">
      <c r="B23" s="354"/>
      <c r="C23" s="355" t="s">
        <v>287</v>
      </c>
      <c r="D23" s="345">
        <v>0</v>
      </c>
      <c r="E23" s="345">
        <v>0</v>
      </c>
      <c r="F23" s="346">
        <f>D23+E23</f>
        <v>0</v>
      </c>
      <c r="G23" s="345">
        <v>0</v>
      </c>
      <c r="H23" s="345">
        <v>0</v>
      </c>
      <c r="I23" s="346">
        <f t="shared" si="1"/>
        <v>0</v>
      </c>
    </row>
    <row r="24" spans="2:9">
      <c r="B24" s="354"/>
      <c r="C24" s="355" t="s">
        <v>288</v>
      </c>
      <c r="D24" s="345">
        <v>33757850</v>
      </c>
      <c r="E24" s="345">
        <v>6197081.8799999999</v>
      </c>
      <c r="F24" s="346">
        <v>39954931.880000003</v>
      </c>
      <c r="G24" s="345">
        <v>21901267.949999999</v>
      </c>
      <c r="H24" s="345">
        <v>19870205.899999999</v>
      </c>
      <c r="I24" s="346">
        <v>18053663.93</v>
      </c>
    </row>
    <row r="25" spans="2:9">
      <c r="B25" s="354"/>
      <c r="C25" s="355" t="s">
        <v>289</v>
      </c>
      <c r="D25" s="345">
        <v>36000</v>
      </c>
      <c r="E25" s="345">
        <v>8002.51</v>
      </c>
      <c r="F25" s="346">
        <v>44002.51</v>
      </c>
      <c r="G25" s="345">
        <v>13358.13</v>
      </c>
      <c r="H25" s="345">
        <v>13358.13</v>
      </c>
      <c r="I25" s="346">
        <v>30644.38</v>
      </c>
    </row>
    <row r="26" spans="2:9">
      <c r="B26" s="354"/>
      <c r="C26" s="355" t="s">
        <v>290</v>
      </c>
      <c r="D26" s="345">
        <v>58252680</v>
      </c>
      <c r="E26" s="345">
        <v>9030696.6199999992</v>
      </c>
      <c r="F26" s="346">
        <v>67283376.620000005</v>
      </c>
      <c r="G26" s="345">
        <v>36721734.509999998</v>
      </c>
      <c r="H26" s="345">
        <v>34928411.270000003</v>
      </c>
      <c r="I26" s="346">
        <v>30561642.109999999</v>
      </c>
    </row>
    <row r="27" spans="2:9">
      <c r="B27" s="354"/>
      <c r="C27" s="355" t="s">
        <v>291</v>
      </c>
      <c r="D27" s="345">
        <v>6899000</v>
      </c>
      <c r="E27" s="345">
        <v>4580924.7699999996</v>
      </c>
      <c r="F27" s="346">
        <v>11479924.77</v>
      </c>
      <c r="G27" s="345">
        <v>7506846.3200000003</v>
      </c>
      <c r="H27" s="345">
        <v>7506846.3200000003</v>
      </c>
      <c r="I27" s="346">
        <v>3973078.45</v>
      </c>
    </row>
    <row r="28" spans="2:9">
      <c r="B28" s="354"/>
      <c r="C28" s="355" t="s">
        <v>292</v>
      </c>
      <c r="D28" s="345">
        <v>0</v>
      </c>
      <c r="E28" s="345">
        <v>8022848.0599999996</v>
      </c>
      <c r="F28" s="346">
        <v>8022848.0599999996</v>
      </c>
      <c r="G28" s="345">
        <v>90954</v>
      </c>
      <c r="H28" s="345">
        <v>90954</v>
      </c>
      <c r="I28" s="346">
        <v>7931894.0599999996</v>
      </c>
    </row>
    <row r="29" spans="2:9">
      <c r="B29" s="354"/>
      <c r="C29" s="355" t="s">
        <v>293</v>
      </c>
      <c r="D29" s="345">
        <v>7997200</v>
      </c>
      <c r="E29" s="345">
        <v>3944859.7</v>
      </c>
      <c r="F29" s="346">
        <v>11942059.699999999</v>
      </c>
      <c r="G29" s="345">
        <v>8274272.5300000003</v>
      </c>
      <c r="H29" s="345">
        <v>8030955.1399999997</v>
      </c>
      <c r="I29" s="346">
        <v>3667787.17</v>
      </c>
    </row>
    <row r="30" spans="2:9" ht="15" customHeight="1">
      <c r="B30" s="553" t="s">
        <v>148</v>
      </c>
      <c r="C30" s="554"/>
      <c r="D30" s="344">
        <f t="shared" ref="D30:I30" si="3">SUM(D31:D39)</f>
        <v>329845770</v>
      </c>
      <c r="E30" s="344">
        <f t="shared" si="3"/>
        <v>16800414.34</v>
      </c>
      <c r="F30" s="344">
        <f t="shared" si="3"/>
        <v>346646184.33999997</v>
      </c>
      <c r="G30" s="344">
        <f t="shared" si="3"/>
        <v>221567544.34999996</v>
      </c>
      <c r="H30" s="344">
        <f t="shared" si="3"/>
        <v>209862871.10999995</v>
      </c>
      <c r="I30" s="344">
        <f t="shared" si="3"/>
        <v>125078639.98999999</v>
      </c>
    </row>
    <row r="31" spans="2:9">
      <c r="B31" s="354"/>
      <c r="C31" s="355" t="s">
        <v>294</v>
      </c>
      <c r="D31" s="345">
        <v>94656876</v>
      </c>
      <c r="E31" s="345">
        <v>20005393.420000002</v>
      </c>
      <c r="F31" s="346">
        <v>114662269.42</v>
      </c>
      <c r="G31" s="345">
        <v>72848570.390000001</v>
      </c>
      <c r="H31" s="345">
        <v>72404639.379999995</v>
      </c>
      <c r="I31" s="346">
        <v>41813699.030000001</v>
      </c>
    </row>
    <row r="32" spans="2:9">
      <c r="B32" s="354"/>
      <c r="C32" s="355" t="s">
        <v>295</v>
      </c>
      <c r="D32" s="345">
        <v>27284856</v>
      </c>
      <c r="E32" s="345">
        <v>-5855207.9699999997</v>
      </c>
      <c r="F32" s="346">
        <v>21429648.030000001</v>
      </c>
      <c r="G32" s="345">
        <v>8703608.3499999996</v>
      </c>
      <c r="H32" s="345">
        <v>8693060.4900000002</v>
      </c>
      <c r="I32" s="346">
        <v>12726039.68</v>
      </c>
    </row>
    <row r="33" spans="2:9">
      <c r="B33" s="354"/>
      <c r="C33" s="355" t="s">
        <v>296</v>
      </c>
      <c r="D33" s="345">
        <v>13461488</v>
      </c>
      <c r="E33" s="345">
        <v>2686054.76</v>
      </c>
      <c r="F33" s="346">
        <v>16147542.76</v>
      </c>
      <c r="G33" s="345">
        <v>8587423.7400000002</v>
      </c>
      <c r="H33" s="345">
        <v>7987144.9400000004</v>
      </c>
      <c r="I33" s="346">
        <v>7560119.0199999996</v>
      </c>
    </row>
    <row r="34" spans="2:9">
      <c r="B34" s="354"/>
      <c r="C34" s="355" t="s">
        <v>297</v>
      </c>
      <c r="D34" s="345">
        <v>8815250</v>
      </c>
      <c r="E34" s="345">
        <v>-94765.64</v>
      </c>
      <c r="F34" s="346">
        <v>8720484.3599999994</v>
      </c>
      <c r="G34" s="345">
        <v>7047849.7400000002</v>
      </c>
      <c r="H34" s="345">
        <v>7047849.7400000002</v>
      </c>
      <c r="I34" s="346">
        <v>1672634.62</v>
      </c>
    </row>
    <row r="35" spans="2:9">
      <c r="B35" s="354"/>
      <c r="C35" s="355" t="s">
        <v>298</v>
      </c>
      <c r="D35" s="345">
        <v>142466350</v>
      </c>
      <c r="E35" s="345">
        <v>-2804870.83</v>
      </c>
      <c r="F35" s="346">
        <v>139661479.16999999</v>
      </c>
      <c r="G35" s="345">
        <v>98547085.549999997</v>
      </c>
      <c r="H35" s="345">
        <v>88131169.230000004</v>
      </c>
      <c r="I35" s="346">
        <v>41114393.619999997</v>
      </c>
    </row>
    <row r="36" spans="2:9">
      <c r="B36" s="354"/>
      <c r="C36" s="355" t="s">
        <v>299</v>
      </c>
      <c r="D36" s="345">
        <v>4878000</v>
      </c>
      <c r="E36" s="345">
        <v>2815551</v>
      </c>
      <c r="F36" s="346">
        <v>7693551</v>
      </c>
      <c r="G36" s="345">
        <v>4994070.1399999997</v>
      </c>
      <c r="H36" s="345">
        <v>4865181.25</v>
      </c>
      <c r="I36" s="346">
        <v>2699480.86</v>
      </c>
    </row>
    <row r="37" spans="2:9">
      <c r="B37" s="354"/>
      <c r="C37" s="355" t="s">
        <v>300</v>
      </c>
      <c r="D37" s="345">
        <v>853350</v>
      </c>
      <c r="E37" s="345">
        <v>-320</v>
      </c>
      <c r="F37" s="346">
        <v>853030</v>
      </c>
      <c r="G37" s="345">
        <v>302191.19</v>
      </c>
      <c r="H37" s="345">
        <v>302191.19</v>
      </c>
      <c r="I37" s="346">
        <v>550838.81000000006</v>
      </c>
    </row>
    <row r="38" spans="2:9">
      <c r="B38" s="354"/>
      <c r="C38" s="355" t="s">
        <v>301</v>
      </c>
      <c r="D38" s="345">
        <v>22289600</v>
      </c>
      <c r="E38" s="345">
        <v>46607.7</v>
      </c>
      <c r="F38" s="346">
        <v>22336207.699999999</v>
      </c>
      <c r="G38" s="345">
        <v>9360753.3399999999</v>
      </c>
      <c r="H38" s="345">
        <v>9255642.9800000004</v>
      </c>
      <c r="I38" s="346">
        <v>12975454.359999999</v>
      </c>
    </row>
    <row r="39" spans="2:9">
      <c r="B39" s="354"/>
      <c r="C39" s="355" t="s">
        <v>302</v>
      </c>
      <c r="D39" s="345">
        <v>15140000</v>
      </c>
      <c r="E39" s="345">
        <v>1971.9</v>
      </c>
      <c r="F39" s="346">
        <v>15141971.9</v>
      </c>
      <c r="G39" s="345">
        <v>11175991.91</v>
      </c>
      <c r="H39" s="345">
        <v>11175991.91</v>
      </c>
      <c r="I39" s="346">
        <v>3965979.99</v>
      </c>
    </row>
    <row r="40" spans="2:9" ht="15" customHeight="1">
      <c r="B40" s="553" t="s">
        <v>249</v>
      </c>
      <c r="C40" s="554"/>
      <c r="D40" s="344">
        <f t="shared" ref="D40:I40" si="4">SUM(D41:D49)</f>
        <v>51871472</v>
      </c>
      <c r="E40" s="344">
        <f t="shared" si="4"/>
        <v>1089356.28</v>
      </c>
      <c r="F40" s="344">
        <f t="shared" si="4"/>
        <v>52960828.280000001</v>
      </c>
      <c r="G40" s="344">
        <f t="shared" si="4"/>
        <v>34073687.619999997</v>
      </c>
      <c r="H40" s="344">
        <f t="shared" si="4"/>
        <v>33976670.670000002</v>
      </c>
      <c r="I40" s="344">
        <f t="shared" si="4"/>
        <v>18887140.66</v>
      </c>
    </row>
    <row r="41" spans="2:9">
      <c r="B41" s="354"/>
      <c r="C41" s="355" t="s">
        <v>153</v>
      </c>
      <c r="D41" s="345">
        <v>0</v>
      </c>
      <c r="E41" s="345">
        <v>0</v>
      </c>
      <c r="F41" s="346">
        <f t="shared" ref="F41:F49" si="5">D41+E41</f>
        <v>0</v>
      </c>
      <c r="G41" s="345">
        <v>0</v>
      </c>
      <c r="H41" s="345">
        <v>0</v>
      </c>
      <c r="I41" s="346">
        <v>0</v>
      </c>
    </row>
    <row r="42" spans="2:9">
      <c r="B42" s="354"/>
      <c r="C42" s="355" t="s">
        <v>155</v>
      </c>
      <c r="D42" s="345">
        <v>0</v>
      </c>
      <c r="E42" s="345">
        <v>0</v>
      </c>
      <c r="F42" s="346">
        <f t="shared" si="5"/>
        <v>0</v>
      </c>
      <c r="G42" s="345">
        <v>0</v>
      </c>
      <c r="H42" s="345">
        <v>0</v>
      </c>
      <c r="I42" s="346">
        <f t="shared" si="1"/>
        <v>0</v>
      </c>
    </row>
    <row r="43" spans="2:9">
      <c r="B43" s="354"/>
      <c r="C43" s="355" t="s">
        <v>157</v>
      </c>
      <c r="D43" s="345">
        <v>0</v>
      </c>
      <c r="E43" s="345">
        <v>0</v>
      </c>
      <c r="F43" s="346">
        <f t="shared" si="5"/>
        <v>0</v>
      </c>
      <c r="G43" s="345">
        <v>0</v>
      </c>
      <c r="H43" s="345">
        <v>0</v>
      </c>
      <c r="I43" s="346">
        <f t="shared" si="1"/>
        <v>0</v>
      </c>
    </row>
    <row r="44" spans="2:9">
      <c r="B44" s="354"/>
      <c r="C44" s="355" t="s">
        <v>158</v>
      </c>
      <c r="D44" s="345">
        <v>51271472</v>
      </c>
      <c r="E44" s="345">
        <v>1226700.28</v>
      </c>
      <c r="F44" s="346">
        <v>52498172.280000001</v>
      </c>
      <c r="G44" s="345">
        <v>33995687.619999997</v>
      </c>
      <c r="H44" s="345">
        <v>33898670.670000002</v>
      </c>
      <c r="I44" s="346">
        <v>18502484.66</v>
      </c>
    </row>
    <row r="45" spans="2:9">
      <c r="B45" s="354"/>
      <c r="C45" s="355" t="s">
        <v>160</v>
      </c>
      <c r="D45" s="345">
        <v>0</v>
      </c>
      <c r="E45" s="345">
        <v>0</v>
      </c>
      <c r="F45" s="346">
        <f t="shared" si="5"/>
        <v>0</v>
      </c>
      <c r="G45" s="345">
        <v>0</v>
      </c>
      <c r="H45" s="345">
        <v>0</v>
      </c>
      <c r="I45" s="346">
        <f t="shared" si="1"/>
        <v>0</v>
      </c>
    </row>
    <row r="46" spans="2:9">
      <c r="B46" s="354"/>
      <c r="C46" s="355" t="s">
        <v>303</v>
      </c>
      <c r="D46" s="345">
        <v>0</v>
      </c>
      <c r="E46" s="345">
        <v>0</v>
      </c>
      <c r="F46" s="346">
        <f t="shared" si="5"/>
        <v>0</v>
      </c>
      <c r="G46" s="345">
        <v>0</v>
      </c>
      <c r="H46" s="345">
        <v>0</v>
      </c>
      <c r="I46" s="346">
        <f t="shared" si="1"/>
        <v>0</v>
      </c>
    </row>
    <row r="47" spans="2:9">
      <c r="B47" s="354"/>
      <c r="C47" s="355" t="s">
        <v>164</v>
      </c>
      <c r="D47" s="345">
        <v>0</v>
      </c>
      <c r="E47" s="345">
        <v>0</v>
      </c>
      <c r="F47" s="346">
        <f t="shared" si="5"/>
        <v>0</v>
      </c>
      <c r="G47" s="345">
        <v>0</v>
      </c>
      <c r="H47" s="345">
        <v>0</v>
      </c>
      <c r="I47" s="346">
        <f t="shared" si="1"/>
        <v>0</v>
      </c>
    </row>
    <row r="48" spans="2:9">
      <c r="B48" s="354"/>
      <c r="C48" s="355" t="s">
        <v>165</v>
      </c>
      <c r="D48" s="345">
        <v>600000</v>
      </c>
      <c r="E48" s="345">
        <v>-137344</v>
      </c>
      <c r="F48" s="346">
        <v>462656</v>
      </c>
      <c r="G48" s="345">
        <v>78000</v>
      </c>
      <c r="H48" s="345">
        <v>78000</v>
      </c>
      <c r="I48" s="346">
        <v>384656</v>
      </c>
    </row>
    <row r="49" spans="2:9">
      <c r="B49" s="354"/>
      <c r="C49" s="355" t="s">
        <v>167</v>
      </c>
      <c r="D49" s="345">
        <v>0</v>
      </c>
      <c r="E49" s="345">
        <v>0</v>
      </c>
      <c r="F49" s="346">
        <f t="shared" si="5"/>
        <v>0</v>
      </c>
      <c r="G49" s="345">
        <v>0</v>
      </c>
      <c r="H49" s="345">
        <v>0</v>
      </c>
      <c r="I49" s="346">
        <f t="shared" si="1"/>
        <v>0</v>
      </c>
    </row>
    <row r="50" spans="2:9" ht="15" customHeight="1">
      <c r="B50" s="553" t="s">
        <v>304</v>
      </c>
      <c r="C50" s="554"/>
      <c r="D50" s="344">
        <f t="shared" ref="D50:I50" si="6">SUM(D51:D59)</f>
        <v>7820038</v>
      </c>
      <c r="E50" s="344">
        <f t="shared" si="6"/>
        <v>3531165.96</v>
      </c>
      <c r="F50" s="344">
        <f t="shared" si="6"/>
        <v>11351203.960000001</v>
      </c>
      <c r="G50" s="344">
        <f t="shared" si="6"/>
        <v>8748501.8499999996</v>
      </c>
      <c r="H50" s="344">
        <f t="shared" si="6"/>
        <v>7753686.8499999996</v>
      </c>
      <c r="I50" s="344">
        <f t="shared" si="6"/>
        <v>2602702.11</v>
      </c>
    </row>
    <row r="51" spans="2:9">
      <c r="B51" s="354"/>
      <c r="C51" s="355" t="s">
        <v>305</v>
      </c>
      <c r="D51" s="345">
        <v>1486700</v>
      </c>
      <c r="E51" s="345">
        <v>-363894.21</v>
      </c>
      <c r="F51" s="346">
        <v>1122805.79</v>
      </c>
      <c r="G51" s="345">
        <v>359429.25</v>
      </c>
      <c r="H51" s="345">
        <v>330539.45</v>
      </c>
      <c r="I51" s="346">
        <v>763376.54</v>
      </c>
    </row>
    <row r="52" spans="2:9">
      <c r="B52" s="354"/>
      <c r="C52" s="355" t="s">
        <v>306</v>
      </c>
      <c r="D52" s="345">
        <v>624000</v>
      </c>
      <c r="E52" s="345">
        <v>-477343.6</v>
      </c>
      <c r="F52" s="346">
        <v>146656.4</v>
      </c>
      <c r="G52" s="345">
        <v>125134</v>
      </c>
      <c r="H52" s="345">
        <v>113854</v>
      </c>
      <c r="I52" s="346">
        <v>21522.400000000001</v>
      </c>
    </row>
    <row r="53" spans="2:9">
      <c r="B53" s="354"/>
      <c r="C53" s="355" t="s">
        <v>307</v>
      </c>
      <c r="D53" s="345">
        <v>0</v>
      </c>
      <c r="E53" s="345">
        <v>0</v>
      </c>
      <c r="F53" s="346">
        <f>D53+E53</f>
        <v>0</v>
      </c>
      <c r="G53" s="345">
        <v>0</v>
      </c>
      <c r="H53" s="345">
        <v>0</v>
      </c>
      <c r="I53" s="346">
        <f t="shared" si="1"/>
        <v>0</v>
      </c>
    </row>
    <row r="54" spans="2:9">
      <c r="B54" s="354"/>
      <c r="C54" s="355" t="s">
        <v>308</v>
      </c>
      <c r="D54" s="345">
        <v>2410000</v>
      </c>
      <c r="E54" s="345">
        <v>985562.4</v>
      </c>
      <c r="F54" s="346">
        <v>3395562.4</v>
      </c>
      <c r="G54" s="345">
        <v>2485562.4</v>
      </c>
      <c r="H54" s="345">
        <v>2485562.4</v>
      </c>
      <c r="I54" s="346">
        <v>910000</v>
      </c>
    </row>
    <row r="55" spans="2:9">
      <c r="B55" s="354"/>
      <c r="C55" s="355" t="s">
        <v>309</v>
      </c>
      <c r="D55" s="345">
        <v>0</v>
      </c>
      <c r="E55" s="345">
        <v>980279.99</v>
      </c>
      <c r="F55" s="346">
        <v>980279.99</v>
      </c>
      <c r="G55" s="345">
        <v>837769.24</v>
      </c>
      <c r="H55" s="345">
        <v>837769.24</v>
      </c>
      <c r="I55" s="346">
        <v>142510.75</v>
      </c>
    </row>
    <row r="56" spans="2:9">
      <c r="B56" s="354"/>
      <c r="C56" s="355" t="s">
        <v>310</v>
      </c>
      <c r="D56" s="345">
        <v>640988</v>
      </c>
      <c r="E56" s="345">
        <v>1845911.38</v>
      </c>
      <c r="F56" s="346">
        <v>2486899.38</v>
      </c>
      <c r="G56" s="345">
        <v>2185606.96</v>
      </c>
      <c r="H56" s="345">
        <v>2158961.7599999998</v>
      </c>
      <c r="I56" s="346">
        <v>301292.42</v>
      </c>
    </row>
    <row r="57" spans="2:9">
      <c r="B57" s="354"/>
      <c r="C57" s="355" t="s">
        <v>311</v>
      </c>
      <c r="D57" s="345">
        <v>0</v>
      </c>
      <c r="E57" s="345">
        <v>435000</v>
      </c>
      <c r="F57" s="346">
        <v>435000</v>
      </c>
      <c r="G57" s="345">
        <v>435000</v>
      </c>
      <c r="H57" s="345">
        <v>435000</v>
      </c>
      <c r="I57" s="346">
        <v>0</v>
      </c>
    </row>
    <row r="58" spans="2:9">
      <c r="B58" s="354"/>
      <c r="C58" s="355" t="s">
        <v>312</v>
      </c>
      <c r="D58" s="345">
        <v>0</v>
      </c>
      <c r="E58" s="345">
        <v>0</v>
      </c>
      <c r="F58" s="346">
        <f>D58+E58</f>
        <v>0</v>
      </c>
      <c r="G58" s="345">
        <v>0</v>
      </c>
      <c r="H58" s="345">
        <v>0</v>
      </c>
      <c r="I58" s="346">
        <f t="shared" si="1"/>
        <v>0</v>
      </c>
    </row>
    <row r="59" spans="2:9">
      <c r="B59" s="354"/>
      <c r="C59" s="355" t="s">
        <v>37</v>
      </c>
      <c r="D59" s="345">
        <v>2658350</v>
      </c>
      <c r="E59" s="345">
        <v>125650</v>
      </c>
      <c r="F59" s="346">
        <v>2784000</v>
      </c>
      <c r="G59" s="345">
        <v>2320000</v>
      </c>
      <c r="H59" s="345">
        <v>1392000</v>
      </c>
      <c r="I59" s="346">
        <v>464000</v>
      </c>
    </row>
    <row r="60" spans="2:9" ht="15" customHeight="1">
      <c r="B60" s="553" t="s">
        <v>189</v>
      </c>
      <c r="C60" s="554"/>
      <c r="D60" s="344">
        <f t="shared" ref="D60:I60" si="7">SUM(D61:D63)</f>
        <v>117075672.27999999</v>
      </c>
      <c r="E60" s="344">
        <f t="shared" si="7"/>
        <v>111722549</v>
      </c>
      <c r="F60" s="344">
        <f t="shared" si="7"/>
        <v>228798221.28</v>
      </c>
      <c r="G60" s="344">
        <f t="shared" si="7"/>
        <v>35511538.490000002</v>
      </c>
      <c r="H60" s="344">
        <f t="shared" si="7"/>
        <v>21326860.800000001</v>
      </c>
      <c r="I60" s="344">
        <f t="shared" si="7"/>
        <v>193286682.79000002</v>
      </c>
    </row>
    <row r="61" spans="2:9">
      <c r="B61" s="354"/>
      <c r="C61" s="355" t="s">
        <v>313</v>
      </c>
      <c r="D61" s="345">
        <v>116869320.95999999</v>
      </c>
      <c r="E61" s="345">
        <v>75163040</v>
      </c>
      <c r="F61" s="346">
        <v>192032360.96000001</v>
      </c>
      <c r="G61" s="345">
        <v>35305365.600000001</v>
      </c>
      <c r="H61" s="345">
        <v>21326860.800000001</v>
      </c>
      <c r="I61" s="346">
        <v>156726995.36000001</v>
      </c>
    </row>
    <row r="62" spans="2:9">
      <c r="B62" s="354"/>
      <c r="C62" s="355" t="s">
        <v>314</v>
      </c>
      <c r="D62" s="345">
        <v>206351.32</v>
      </c>
      <c r="E62" s="345">
        <v>36559509</v>
      </c>
      <c r="F62" s="346">
        <v>36765860.32</v>
      </c>
      <c r="G62" s="345">
        <v>206172.89</v>
      </c>
      <c r="H62" s="345">
        <v>0</v>
      </c>
      <c r="I62" s="346">
        <v>36559687.43</v>
      </c>
    </row>
    <row r="63" spans="2:9">
      <c r="B63" s="354"/>
      <c r="C63" s="355" t="s">
        <v>315</v>
      </c>
      <c r="D63" s="345">
        <v>0</v>
      </c>
      <c r="E63" s="345">
        <v>0</v>
      </c>
      <c r="F63" s="346">
        <f>D63+E63</f>
        <v>0</v>
      </c>
      <c r="G63" s="345">
        <v>0</v>
      </c>
      <c r="H63" s="345">
        <v>0</v>
      </c>
      <c r="I63" s="346">
        <f t="shared" si="1"/>
        <v>0</v>
      </c>
    </row>
    <row r="64" spans="2:9" ht="15" customHeight="1">
      <c r="B64" s="553" t="s">
        <v>316</v>
      </c>
      <c r="C64" s="554"/>
      <c r="D64" s="344">
        <f t="shared" ref="D64:I64" si="8">SUM(D65:D71)</f>
        <v>0</v>
      </c>
      <c r="E64" s="344">
        <f t="shared" si="8"/>
        <v>0</v>
      </c>
      <c r="F64" s="344">
        <f t="shared" si="8"/>
        <v>0</v>
      </c>
      <c r="G64" s="344">
        <f t="shared" si="8"/>
        <v>0</v>
      </c>
      <c r="H64" s="344">
        <f t="shared" si="8"/>
        <v>0</v>
      </c>
      <c r="I64" s="344">
        <f t="shared" si="8"/>
        <v>0</v>
      </c>
    </row>
    <row r="65" spans="2:9">
      <c r="B65" s="354"/>
      <c r="C65" s="355" t="s">
        <v>317</v>
      </c>
      <c r="D65" s="345">
        <v>0</v>
      </c>
      <c r="E65" s="345">
        <v>0</v>
      </c>
      <c r="F65" s="346">
        <f t="shared" ref="F65:F71" si="9">D65+E65</f>
        <v>0</v>
      </c>
      <c r="G65" s="345">
        <v>0</v>
      </c>
      <c r="H65" s="345">
        <v>0</v>
      </c>
      <c r="I65" s="346">
        <f t="shared" ref="I65:I71" si="10">F65-G65</f>
        <v>0</v>
      </c>
    </row>
    <row r="66" spans="2:9">
      <c r="B66" s="354"/>
      <c r="C66" s="355" t="s">
        <v>318</v>
      </c>
      <c r="D66" s="345">
        <v>0</v>
      </c>
      <c r="E66" s="345">
        <v>0</v>
      </c>
      <c r="F66" s="346">
        <f t="shared" si="9"/>
        <v>0</v>
      </c>
      <c r="G66" s="345">
        <v>0</v>
      </c>
      <c r="H66" s="345">
        <v>0</v>
      </c>
      <c r="I66" s="346">
        <f t="shared" si="10"/>
        <v>0</v>
      </c>
    </row>
    <row r="67" spans="2:9">
      <c r="B67" s="354"/>
      <c r="C67" s="355" t="s">
        <v>319</v>
      </c>
      <c r="D67" s="345">
        <v>0</v>
      </c>
      <c r="E67" s="345">
        <v>0</v>
      </c>
      <c r="F67" s="346">
        <f t="shared" si="9"/>
        <v>0</v>
      </c>
      <c r="G67" s="345">
        <v>0</v>
      </c>
      <c r="H67" s="345">
        <v>0</v>
      </c>
      <c r="I67" s="346">
        <f t="shared" si="10"/>
        <v>0</v>
      </c>
    </row>
    <row r="68" spans="2:9">
      <c r="B68" s="354"/>
      <c r="C68" s="355" t="s">
        <v>320</v>
      </c>
      <c r="D68" s="345">
        <v>0</v>
      </c>
      <c r="E68" s="345">
        <v>0</v>
      </c>
      <c r="F68" s="346">
        <f t="shared" si="9"/>
        <v>0</v>
      </c>
      <c r="G68" s="345">
        <v>0</v>
      </c>
      <c r="H68" s="345">
        <v>0</v>
      </c>
      <c r="I68" s="346">
        <f t="shared" si="10"/>
        <v>0</v>
      </c>
    </row>
    <row r="69" spans="2:9">
      <c r="B69" s="354"/>
      <c r="C69" s="355" t="s">
        <v>321</v>
      </c>
      <c r="D69" s="345">
        <v>0</v>
      </c>
      <c r="E69" s="345">
        <v>0</v>
      </c>
      <c r="F69" s="346">
        <f t="shared" si="9"/>
        <v>0</v>
      </c>
      <c r="G69" s="345">
        <v>0</v>
      </c>
      <c r="H69" s="345">
        <v>0</v>
      </c>
      <c r="I69" s="346">
        <f t="shared" si="10"/>
        <v>0</v>
      </c>
    </row>
    <row r="70" spans="2:9">
      <c r="B70" s="354"/>
      <c r="C70" s="355" t="s">
        <v>322</v>
      </c>
      <c r="D70" s="345">
        <v>0</v>
      </c>
      <c r="E70" s="345">
        <v>0</v>
      </c>
      <c r="F70" s="346">
        <f t="shared" si="9"/>
        <v>0</v>
      </c>
      <c r="G70" s="345">
        <v>0</v>
      </c>
      <c r="H70" s="345">
        <v>0</v>
      </c>
      <c r="I70" s="346">
        <f t="shared" si="10"/>
        <v>0</v>
      </c>
    </row>
    <row r="71" spans="2:9">
      <c r="B71" s="354"/>
      <c r="C71" s="355" t="s">
        <v>323</v>
      </c>
      <c r="D71" s="345">
        <v>0</v>
      </c>
      <c r="E71" s="345">
        <v>0</v>
      </c>
      <c r="F71" s="346">
        <f t="shared" si="9"/>
        <v>0</v>
      </c>
      <c r="G71" s="345">
        <v>0</v>
      </c>
      <c r="H71" s="345">
        <v>0</v>
      </c>
      <c r="I71" s="346">
        <f t="shared" si="10"/>
        <v>0</v>
      </c>
    </row>
    <row r="72" spans="2:9" ht="15" customHeight="1">
      <c r="B72" s="553" t="s">
        <v>161</v>
      </c>
      <c r="C72" s="554"/>
      <c r="D72" s="344">
        <f t="shared" ref="D72:I72" si="11">SUM(D73:D75)</f>
        <v>5567580</v>
      </c>
      <c r="E72" s="344">
        <f t="shared" si="11"/>
        <v>0</v>
      </c>
      <c r="F72" s="344">
        <f t="shared" si="11"/>
        <v>5567580</v>
      </c>
      <c r="G72" s="344">
        <f t="shared" si="11"/>
        <v>4341558</v>
      </c>
      <c r="H72" s="344">
        <f t="shared" si="11"/>
        <v>4341558</v>
      </c>
      <c r="I72" s="344">
        <f t="shared" si="11"/>
        <v>1226022</v>
      </c>
    </row>
    <row r="73" spans="2:9">
      <c r="B73" s="354"/>
      <c r="C73" s="355" t="s">
        <v>171</v>
      </c>
      <c r="D73" s="345">
        <v>0</v>
      </c>
      <c r="E73" s="345">
        <v>10000</v>
      </c>
      <c r="F73" s="346">
        <v>10000</v>
      </c>
      <c r="G73" s="345">
        <v>10000</v>
      </c>
      <c r="H73" s="345">
        <v>10000</v>
      </c>
      <c r="I73" s="346">
        <v>0</v>
      </c>
    </row>
    <row r="74" spans="2:9">
      <c r="B74" s="354"/>
      <c r="C74" s="355" t="s">
        <v>50</v>
      </c>
      <c r="D74" s="345">
        <v>0</v>
      </c>
      <c r="E74" s="345">
        <v>0</v>
      </c>
      <c r="F74" s="346">
        <f>D74+E74</f>
        <v>0</v>
      </c>
      <c r="G74" s="345">
        <v>0</v>
      </c>
      <c r="H74" s="345">
        <v>0</v>
      </c>
      <c r="I74" s="346">
        <f>F74-G74</f>
        <v>0</v>
      </c>
    </row>
    <row r="75" spans="2:9">
      <c r="B75" s="354"/>
      <c r="C75" s="355" t="s">
        <v>174</v>
      </c>
      <c r="D75" s="345">
        <v>5567580</v>
      </c>
      <c r="E75" s="345">
        <v>-10000</v>
      </c>
      <c r="F75" s="346">
        <v>5557580</v>
      </c>
      <c r="G75" s="345">
        <v>4331558</v>
      </c>
      <c r="H75" s="345">
        <v>4331558</v>
      </c>
      <c r="I75" s="346">
        <v>1226022</v>
      </c>
    </row>
    <row r="76" spans="2:9" ht="15" customHeight="1">
      <c r="B76" s="553" t="s">
        <v>324</v>
      </c>
      <c r="C76" s="554"/>
      <c r="D76" s="344">
        <f t="shared" ref="D76:I76" si="12">SUM(D77:D83)</f>
        <v>118938219</v>
      </c>
      <c r="E76" s="344">
        <f t="shared" si="12"/>
        <v>-58237467.519999996</v>
      </c>
      <c r="F76" s="344">
        <f t="shared" si="12"/>
        <v>60700751.480000004</v>
      </c>
      <c r="G76" s="344">
        <f t="shared" si="12"/>
        <v>52157548.470000006</v>
      </c>
      <c r="H76" s="344">
        <f t="shared" si="12"/>
        <v>52018348.470000006</v>
      </c>
      <c r="I76" s="344">
        <f t="shared" si="12"/>
        <v>8543203.0099999998</v>
      </c>
    </row>
    <row r="77" spans="2:9">
      <c r="B77" s="354"/>
      <c r="C77" s="355" t="s">
        <v>325</v>
      </c>
      <c r="D77" s="345">
        <v>81352880</v>
      </c>
      <c r="E77" s="345">
        <v>-33000000</v>
      </c>
      <c r="F77" s="346">
        <v>48352880</v>
      </c>
      <c r="G77" s="345">
        <v>42014652.170000002</v>
      </c>
      <c r="H77" s="345">
        <v>42014652.170000002</v>
      </c>
      <c r="I77" s="346">
        <v>6338227.8300000001</v>
      </c>
    </row>
    <row r="78" spans="2:9">
      <c r="B78" s="354"/>
      <c r="C78" s="355" t="s">
        <v>177</v>
      </c>
      <c r="D78" s="345">
        <v>7585339</v>
      </c>
      <c r="E78" s="345">
        <v>-237560.4</v>
      </c>
      <c r="F78" s="346">
        <v>7347778.5999999996</v>
      </c>
      <c r="G78" s="345">
        <v>6332145.8600000003</v>
      </c>
      <c r="H78" s="345">
        <v>6332145.8600000003</v>
      </c>
      <c r="I78" s="346">
        <v>1015632.74</v>
      </c>
    </row>
    <row r="79" spans="2:9">
      <c r="B79" s="354"/>
      <c r="C79" s="355" t="s">
        <v>178</v>
      </c>
      <c r="D79" s="345">
        <v>0</v>
      </c>
      <c r="E79" s="345">
        <v>92.88</v>
      </c>
      <c r="F79" s="346">
        <v>92.88</v>
      </c>
      <c r="G79" s="345">
        <v>92.88</v>
      </c>
      <c r="H79" s="345">
        <v>92.88</v>
      </c>
      <c r="I79" s="346">
        <v>0</v>
      </c>
    </row>
    <row r="80" spans="2:9">
      <c r="B80" s="354"/>
      <c r="C80" s="355" t="s">
        <v>179</v>
      </c>
      <c r="D80" s="345">
        <v>0</v>
      </c>
      <c r="E80" s="345">
        <v>0</v>
      </c>
      <c r="F80" s="346">
        <f>D80+E80</f>
        <v>0</v>
      </c>
      <c r="G80" s="345">
        <v>0</v>
      </c>
      <c r="H80" s="345">
        <v>0</v>
      </c>
      <c r="I80" s="346">
        <f t="shared" ref="I80:I82" si="13">F80-G80</f>
        <v>0</v>
      </c>
    </row>
    <row r="81" spans="2:9">
      <c r="B81" s="354"/>
      <c r="C81" s="355" t="s">
        <v>180</v>
      </c>
      <c r="D81" s="345">
        <v>0</v>
      </c>
      <c r="E81" s="345">
        <v>0</v>
      </c>
      <c r="F81" s="346">
        <f>D81+E81</f>
        <v>0</v>
      </c>
      <c r="G81" s="345">
        <v>0</v>
      </c>
      <c r="H81" s="345">
        <v>0</v>
      </c>
      <c r="I81" s="346">
        <f t="shared" si="13"/>
        <v>0</v>
      </c>
    </row>
    <row r="82" spans="2:9">
      <c r="B82" s="354"/>
      <c r="C82" s="355" t="s">
        <v>181</v>
      </c>
      <c r="D82" s="345">
        <v>0</v>
      </c>
      <c r="E82" s="345">
        <v>0</v>
      </c>
      <c r="F82" s="346">
        <f>D82+E82</f>
        <v>0</v>
      </c>
      <c r="G82" s="345">
        <v>0</v>
      </c>
      <c r="H82" s="345">
        <v>0</v>
      </c>
      <c r="I82" s="346">
        <f t="shared" si="13"/>
        <v>0</v>
      </c>
    </row>
    <row r="83" spans="2:9">
      <c r="B83" s="354"/>
      <c r="C83" s="355" t="s">
        <v>326</v>
      </c>
      <c r="D83" s="347">
        <v>30000000</v>
      </c>
      <c r="E83" s="347">
        <v>-25000000</v>
      </c>
      <c r="F83" s="348">
        <v>5000000</v>
      </c>
      <c r="G83" s="347">
        <v>3810657.56</v>
      </c>
      <c r="H83" s="347">
        <v>3671457.56</v>
      </c>
      <c r="I83" s="346">
        <v>1189342.44</v>
      </c>
    </row>
    <row r="84" spans="2:9" s="353" customFormat="1">
      <c r="B84" s="349"/>
      <c r="C84" s="350" t="s">
        <v>327</v>
      </c>
      <c r="D84" s="351">
        <f t="shared" ref="D84:I84" si="14">D12+D20+D30+D40+D50+D60+D64+D72+D76</f>
        <v>1307962457.28</v>
      </c>
      <c r="E84" s="351">
        <f t="shared" si="14"/>
        <v>116151296.50000001</v>
      </c>
      <c r="F84" s="351">
        <f t="shared" si="14"/>
        <v>1424113753.78</v>
      </c>
      <c r="G84" s="351">
        <f t="shared" si="14"/>
        <v>816143431.33000016</v>
      </c>
      <c r="H84" s="351">
        <f t="shared" si="14"/>
        <v>781561138.54999995</v>
      </c>
      <c r="I84" s="352">
        <f t="shared" si="14"/>
        <v>607970322.45000005</v>
      </c>
    </row>
    <row r="85" spans="2:9">
      <c r="H85" s="48"/>
    </row>
    <row r="65538" spans="4:9">
      <c r="D65538" s="48"/>
      <c r="E65538" s="48"/>
      <c r="F65538" s="48"/>
      <c r="G65538" s="48"/>
      <c r="H65538" s="48"/>
      <c r="I65538" s="48"/>
    </row>
    <row r="65540" spans="4:9">
      <c r="H65540" s="48"/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474"/>
  <sheetViews>
    <sheetView workbookViewId="0">
      <selection activeCell="G19" sqref="G19"/>
    </sheetView>
  </sheetViews>
  <sheetFormatPr baseColWidth="10" defaultColWidth="0" defaultRowHeight="15"/>
  <cols>
    <col min="1" max="1" width="7.140625" customWidth="1"/>
    <col min="2" max="2" width="42.140625" customWidth="1"/>
    <col min="3" max="3" width="15.28515625" bestFit="1" customWidth="1"/>
    <col min="4" max="4" width="13.7109375" bestFit="1" customWidth="1"/>
    <col min="5" max="5" width="15.28515625" bestFit="1" customWidth="1"/>
    <col min="6" max="7" width="13.7109375" bestFit="1" customWidth="1"/>
    <col min="8" max="8" width="15.28515625" bestFit="1" customWidth="1"/>
    <col min="9" max="9" width="2.7109375" customWidth="1"/>
    <col min="10" max="10" width="11.42578125" hidden="1" customWidth="1"/>
    <col min="11" max="11" width="11.42578125" hidden="1"/>
  </cols>
  <sheetData>
    <row r="1" spans="1:8">
      <c r="A1" s="555" t="s">
        <v>0</v>
      </c>
      <c r="B1" s="556"/>
      <c r="C1" s="556"/>
      <c r="D1" s="556"/>
      <c r="E1" s="556"/>
      <c r="F1" s="556"/>
      <c r="G1" s="556"/>
      <c r="H1" s="557"/>
    </row>
    <row r="2" spans="1:8">
      <c r="A2" s="558" t="s">
        <v>268</v>
      </c>
      <c r="B2" s="552"/>
      <c r="C2" s="552"/>
      <c r="D2" s="552"/>
      <c r="E2" s="552"/>
      <c r="F2" s="552"/>
      <c r="G2" s="552"/>
      <c r="H2" s="559"/>
    </row>
    <row r="3" spans="1:8">
      <c r="A3" s="558" t="s">
        <v>328</v>
      </c>
      <c r="B3" s="552"/>
      <c r="C3" s="552"/>
      <c r="D3" s="552"/>
      <c r="E3" s="552"/>
      <c r="F3" s="552"/>
      <c r="G3" s="552"/>
      <c r="H3" s="559"/>
    </row>
    <row r="4" spans="1:8">
      <c r="A4" s="558" t="s">
        <v>196</v>
      </c>
      <c r="B4" s="552"/>
      <c r="C4" s="552"/>
      <c r="D4" s="552"/>
      <c r="E4" s="552"/>
      <c r="F4" s="552"/>
      <c r="G4" s="552"/>
      <c r="H4" s="559"/>
    </row>
    <row r="5" spans="1:8">
      <c r="A5" s="558" t="s">
        <v>231</v>
      </c>
      <c r="B5" s="552"/>
      <c r="C5" s="552"/>
      <c r="D5" s="552"/>
      <c r="E5" s="552"/>
      <c r="F5" s="552"/>
      <c r="G5" s="552"/>
      <c r="H5" s="559"/>
    </row>
    <row r="6" spans="1:8">
      <c r="A6" s="512" t="s">
        <v>75</v>
      </c>
      <c r="B6" s="549"/>
      <c r="C6" s="518" t="s">
        <v>271</v>
      </c>
      <c r="D6" s="519"/>
      <c r="E6" s="519"/>
      <c r="F6" s="519"/>
      <c r="G6" s="520"/>
      <c r="H6" s="521" t="s">
        <v>272</v>
      </c>
    </row>
    <row r="7" spans="1:8" ht="24.75">
      <c r="A7" s="514"/>
      <c r="B7" s="550"/>
      <c r="C7" s="287" t="s">
        <v>273</v>
      </c>
      <c r="D7" s="288" t="s">
        <v>274</v>
      </c>
      <c r="E7" s="287" t="s">
        <v>237</v>
      </c>
      <c r="F7" s="287" t="s">
        <v>238</v>
      </c>
      <c r="G7" s="287" t="s">
        <v>275</v>
      </c>
      <c r="H7" s="521"/>
    </row>
    <row r="8" spans="1:8">
      <c r="A8" s="516"/>
      <c r="B8" s="551"/>
      <c r="C8" s="289">
        <v>1</v>
      </c>
      <c r="D8" s="289">
        <v>2</v>
      </c>
      <c r="E8" s="289" t="s">
        <v>276</v>
      </c>
      <c r="F8" s="289">
        <v>4</v>
      </c>
      <c r="G8" s="289">
        <v>5</v>
      </c>
      <c r="H8" s="289" t="s">
        <v>277</v>
      </c>
    </row>
    <row r="9" spans="1:8">
      <c r="A9" s="356"/>
      <c r="B9" s="357"/>
      <c r="C9" s="344"/>
      <c r="D9" s="344"/>
      <c r="E9" s="344"/>
      <c r="F9" s="344"/>
      <c r="G9" s="344"/>
      <c r="H9" s="344"/>
    </row>
    <row r="10" spans="1:8">
      <c r="A10" s="358"/>
      <c r="B10" s="359" t="s">
        <v>329</v>
      </c>
      <c r="C10" s="344">
        <v>1018383872</v>
      </c>
      <c r="D10" s="344">
        <v>56709117.43</v>
      </c>
      <c r="E10" s="344">
        <v>1075092989.4300001</v>
      </c>
      <c r="F10" s="344">
        <v>688376898.97000003</v>
      </c>
      <c r="G10" s="344">
        <v>670242794.57000005</v>
      </c>
      <c r="H10" s="344">
        <v>386716090.45999998</v>
      </c>
    </row>
    <row r="11" spans="1:8">
      <c r="A11" s="358"/>
      <c r="B11" s="359" t="s">
        <v>330</v>
      </c>
      <c r="C11" s="344">
        <v>124895710.28</v>
      </c>
      <c r="D11" s="344">
        <v>115253714.95999999</v>
      </c>
      <c r="E11" s="344">
        <v>240149425.24000001</v>
      </c>
      <c r="F11" s="344">
        <v>44260040.340000004</v>
      </c>
      <c r="G11" s="344">
        <v>29080547.649999999</v>
      </c>
      <c r="H11" s="344">
        <v>195889384.90000001</v>
      </c>
    </row>
    <row r="12" spans="1:8" ht="24">
      <c r="A12" s="358"/>
      <c r="B12" s="359" t="s">
        <v>331</v>
      </c>
      <c r="C12" s="344">
        <v>118938219</v>
      </c>
      <c r="D12" s="344">
        <v>-58237467.520000003</v>
      </c>
      <c r="E12" s="344">
        <v>60700751.479999997</v>
      </c>
      <c r="F12" s="344">
        <v>52157548.469999999</v>
      </c>
      <c r="G12" s="344">
        <v>52018348.469999999</v>
      </c>
      <c r="H12" s="344">
        <v>8543203.0099999998</v>
      </c>
    </row>
    <row r="13" spans="1:8">
      <c r="A13" s="358"/>
      <c r="B13" s="359" t="s">
        <v>160</v>
      </c>
      <c r="C13" s="344">
        <v>45744656</v>
      </c>
      <c r="D13" s="344">
        <v>2425931.63</v>
      </c>
      <c r="E13" s="344">
        <v>48170587.630000003</v>
      </c>
      <c r="F13" s="344">
        <v>31348943.550000001</v>
      </c>
      <c r="G13" s="344">
        <v>30219447.859999999</v>
      </c>
      <c r="H13" s="344">
        <v>16821644.079999998</v>
      </c>
    </row>
    <row r="14" spans="1:8">
      <c r="A14" s="358"/>
      <c r="B14" s="359"/>
      <c r="C14" s="344"/>
      <c r="D14" s="344"/>
      <c r="E14" s="344"/>
      <c r="F14" s="344"/>
      <c r="G14" s="344"/>
      <c r="H14" s="344"/>
    </row>
    <row r="15" spans="1:8" s="361" customFormat="1">
      <c r="A15" s="349"/>
      <c r="B15" s="350" t="s">
        <v>327</v>
      </c>
      <c r="C15" s="360">
        <f t="shared" ref="C15:H15" si="0">SUM(C10:C14)</f>
        <v>1307962457.28</v>
      </c>
      <c r="D15" s="360">
        <f t="shared" si="0"/>
        <v>116151296.49999997</v>
      </c>
      <c r="E15" s="360">
        <f t="shared" si="0"/>
        <v>1424113753.7800002</v>
      </c>
      <c r="F15" s="360">
        <f t="shared" si="0"/>
        <v>816143431.33000004</v>
      </c>
      <c r="G15" s="360">
        <f t="shared" si="0"/>
        <v>781561138.55000007</v>
      </c>
      <c r="H15" s="360">
        <f t="shared" si="0"/>
        <v>607970322.45000005</v>
      </c>
    </row>
    <row r="65468" spans="3:8">
      <c r="C65468" s="48"/>
      <c r="D65468" s="48"/>
      <c r="E65468" s="48"/>
      <c r="F65468" s="48"/>
      <c r="G65468" s="48"/>
      <c r="H65468" s="48"/>
    </row>
    <row r="65470" spans="3:8">
      <c r="D65470" s="48"/>
      <c r="F65470" s="48"/>
      <c r="G65470" s="48"/>
      <c r="H65470" s="48"/>
    </row>
    <row r="65471" spans="3:8">
      <c r="G65471" s="48"/>
    </row>
    <row r="65472" spans="3:8">
      <c r="G65472" s="48"/>
    </row>
    <row r="65473" spans="7:7">
      <c r="G65473" s="48"/>
    </row>
    <row r="65474" spans="7:7">
      <c r="G65474" s="48"/>
    </row>
  </sheetData>
  <mergeCells count="8">
    <mergeCell ref="A6:B8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7"/>
  <sheetViews>
    <sheetView topLeftCell="A10" workbookViewId="0">
      <selection activeCell="G14" sqref="G14"/>
    </sheetView>
  </sheetViews>
  <sheetFormatPr baseColWidth="10" defaultRowHeight="15"/>
  <cols>
    <col min="1" max="1" width="2.7109375" customWidth="1"/>
    <col min="2" max="2" width="31.140625" customWidth="1"/>
    <col min="3" max="8" width="19.140625" customWidth="1"/>
    <col min="9" max="9" width="2.7109375" customWidth="1"/>
    <col min="10" max="10" width="11.42578125" hidden="1" customWidth="1"/>
    <col min="11" max="254" width="0" hidden="1" customWidth="1"/>
  </cols>
  <sheetData>
    <row r="1" spans="2:8">
      <c r="B1" s="555" t="s">
        <v>332</v>
      </c>
      <c r="C1" s="556"/>
      <c r="D1" s="556"/>
      <c r="E1" s="556"/>
      <c r="F1" s="556"/>
      <c r="G1" s="556"/>
      <c r="H1" s="557"/>
    </row>
    <row r="2" spans="2:8">
      <c r="B2" s="558" t="s">
        <v>268</v>
      </c>
      <c r="C2" s="552"/>
      <c r="D2" s="552"/>
      <c r="E2" s="552"/>
      <c r="F2" s="552"/>
      <c r="G2" s="552"/>
      <c r="H2" s="559"/>
    </row>
    <row r="3" spans="2:8">
      <c r="B3" s="558" t="s">
        <v>333</v>
      </c>
      <c r="C3" s="552"/>
      <c r="D3" s="552"/>
      <c r="E3" s="552"/>
      <c r="F3" s="552"/>
      <c r="G3" s="552"/>
      <c r="H3" s="559"/>
    </row>
    <row r="4" spans="2:8">
      <c r="B4" s="560" t="s">
        <v>196</v>
      </c>
      <c r="C4" s="561"/>
      <c r="D4" s="561"/>
      <c r="E4" s="561"/>
      <c r="F4" s="561"/>
      <c r="G4" s="561"/>
      <c r="H4" s="562"/>
    </row>
    <row r="5" spans="2:8">
      <c r="B5" s="285"/>
      <c r="C5" s="285"/>
      <c r="D5" s="285"/>
      <c r="E5" s="285"/>
      <c r="F5" s="285"/>
      <c r="G5" s="285"/>
      <c r="H5" s="285"/>
    </row>
    <row r="6" spans="2:8">
      <c r="B6" s="512" t="s">
        <v>75</v>
      </c>
      <c r="C6" s="518" t="s">
        <v>271</v>
      </c>
      <c r="D6" s="519"/>
      <c r="E6" s="519"/>
      <c r="F6" s="519"/>
      <c r="G6" s="520"/>
      <c r="H6" s="521" t="s">
        <v>272</v>
      </c>
    </row>
    <row r="7" spans="2:8" ht="24.75">
      <c r="B7" s="514"/>
      <c r="C7" s="287" t="s">
        <v>273</v>
      </c>
      <c r="D7" s="288" t="s">
        <v>274</v>
      </c>
      <c r="E7" s="287" t="s">
        <v>237</v>
      </c>
      <c r="F7" s="287" t="s">
        <v>238</v>
      </c>
      <c r="G7" s="287" t="s">
        <v>275</v>
      </c>
      <c r="H7" s="521"/>
    </row>
    <row r="8" spans="2:8">
      <c r="B8" s="516"/>
      <c r="C8" s="289">
        <v>1</v>
      </c>
      <c r="D8" s="289">
        <v>2</v>
      </c>
      <c r="E8" s="289" t="s">
        <v>276</v>
      </c>
      <c r="F8" s="289">
        <v>4</v>
      </c>
      <c r="G8" s="289">
        <v>5</v>
      </c>
      <c r="H8" s="289" t="s">
        <v>277</v>
      </c>
    </row>
    <row r="9" spans="2:8">
      <c r="B9" s="362"/>
      <c r="C9" s="363"/>
      <c r="D9" s="363"/>
      <c r="E9" s="363"/>
      <c r="F9" s="363"/>
      <c r="G9" s="363"/>
      <c r="H9" s="363"/>
    </row>
    <row r="10" spans="2:8">
      <c r="B10" s="364" t="s">
        <v>334</v>
      </c>
      <c r="C10" s="367">
        <v>5191104</v>
      </c>
      <c r="D10" s="367">
        <v>-487631.27</v>
      </c>
      <c r="E10" s="368">
        <v>4703472.7300000004</v>
      </c>
      <c r="F10" s="367">
        <v>2715926.87</v>
      </c>
      <c r="G10" s="367">
        <v>2711458.7</v>
      </c>
      <c r="H10" s="368">
        <v>1987545.86</v>
      </c>
    </row>
    <row r="11" spans="2:8">
      <c r="B11" s="364" t="s">
        <v>335</v>
      </c>
      <c r="C11" s="367">
        <v>44014875</v>
      </c>
      <c r="D11" s="367">
        <v>7491416.5</v>
      </c>
      <c r="E11" s="368">
        <v>51506291.5</v>
      </c>
      <c r="F11" s="367">
        <v>32301549.190000001</v>
      </c>
      <c r="G11" s="367">
        <v>31824449.190000001</v>
      </c>
      <c r="H11" s="368">
        <v>19204742.309999999</v>
      </c>
    </row>
    <row r="12" spans="2:8">
      <c r="B12" s="364" t="s">
        <v>336</v>
      </c>
      <c r="C12" s="367">
        <v>175165850</v>
      </c>
      <c r="D12" s="367">
        <v>-54897664.520000003</v>
      </c>
      <c r="E12" s="368">
        <v>120268185.48</v>
      </c>
      <c r="F12" s="367">
        <v>96196280.700000003</v>
      </c>
      <c r="G12" s="367">
        <v>94914825.290000007</v>
      </c>
      <c r="H12" s="368">
        <v>24071904.780000001</v>
      </c>
    </row>
    <row r="13" spans="2:8">
      <c r="B13" s="364" t="s">
        <v>337</v>
      </c>
      <c r="C13" s="367">
        <v>30932661</v>
      </c>
      <c r="D13" s="367">
        <v>1893144.98</v>
      </c>
      <c r="E13" s="368">
        <v>32825805.98</v>
      </c>
      <c r="F13" s="367">
        <v>21312687.690000001</v>
      </c>
      <c r="G13" s="367">
        <v>20415934.949999999</v>
      </c>
      <c r="H13" s="368">
        <v>11513118.289999999</v>
      </c>
    </row>
    <row r="14" spans="2:8">
      <c r="B14" s="364" t="s">
        <v>338</v>
      </c>
      <c r="C14" s="367">
        <v>61108781</v>
      </c>
      <c r="D14" s="367">
        <v>3620975.98</v>
      </c>
      <c r="E14" s="368">
        <v>64729756.979999997</v>
      </c>
      <c r="F14" s="367">
        <v>43775024.43</v>
      </c>
      <c r="G14" s="367">
        <v>43590772.399999999</v>
      </c>
      <c r="H14" s="368">
        <v>20954732.550000001</v>
      </c>
    </row>
    <row r="15" spans="2:8">
      <c r="B15" s="364" t="s">
        <v>339</v>
      </c>
      <c r="C15" s="367">
        <v>423182408</v>
      </c>
      <c r="D15" s="367">
        <v>10537915.369999999</v>
      </c>
      <c r="E15" s="368">
        <v>433720323.37</v>
      </c>
      <c r="F15" s="367">
        <v>274485907</v>
      </c>
      <c r="G15" s="367">
        <v>261231470.09</v>
      </c>
      <c r="H15" s="368">
        <v>159234416.37</v>
      </c>
    </row>
    <row r="16" spans="2:8">
      <c r="B16" s="364" t="s">
        <v>340</v>
      </c>
      <c r="C16" s="367">
        <v>199282202</v>
      </c>
      <c r="D16" s="367">
        <v>38552119.869999997</v>
      </c>
      <c r="E16" s="368">
        <v>237834321.87</v>
      </c>
      <c r="F16" s="367">
        <v>158469865.62</v>
      </c>
      <c r="G16" s="367">
        <v>156592908.22999999</v>
      </c>
      <c r="H16" s="368">
        <v>79364456.25</v>
      </c>
    </row>
    <row r="17" spans="2:8">
      <c r="B17" s="364" t="s">
        <v>341</v>
      </c>
      <c r="C17" s="367">
        <v>5493956</v>
      </c>
      <c r="D17" s="367">
        <v>590384.81999999995</v>
      </c>
      <c r="E17" s="368">
        <v>6084340.8200000003</v>
      </c>
      <c r="F17" s="367">
        <v>4062781.85</v>
      </c>
      <c r="G17" s="367">
        <v>4052475.03</v>
      </c>
      <c r="H17" s="368">
        <v>2021558.97</v>
      </c>
    </row>
    <row r="18" spans="2:8">
      <c r="B18" s="364" t="s">
        <v>342</v>
      </c>
      <c r="C18" s="367">
        <v>12474209</v>
      </c>
      <c r="D18" s="367">
        <v>-2087116.09</v>
      </c>
      <c r="E18" s="368">
        <v>10387092.91</v>
      </c>
      <c r="F18" s="367">
        <v>4880621.7300000004</v>
      </c>
      <c r="G18" s="367">
        <v>4865256.0599999996</v>
      </c>
      <c r="H18" s="368">
        <v>5506471.1799999997</v>
      </c>
    </row>
    <row r="19" spans="2:8">
      <c r="B19" s="364" t="s">
        <v>343</v>
      </c>
      <c r="C19" s="367">
        <v>88560127</v>
      </c>
      <c r="D19" s="367">
        <v>-5483904.6100000003</v>
      </c>
      <c r="E19" s="368">
        <v>83076222.390000001</v>
      </c>
      <c r="F19" s="367">
        <v>49031152.329999998</v>
      </c>
      <c r="G19" s="367">
        <v>48515594.32</v>
      </c>
      <c r="H19" s="368">
        <v>34045070.060000002</v>
      </c>
    </row>
    <row r="20" spans="2:8">
      <c r="B20" s="364" t="s">
        <v>344</v>
      </c>
      <c r="C20" s="367">
        <v>7887771</v>
      </c>
      <c r="D20" s="367">
        <v>-56080.15</v>
      </c>
      <c r="E20" s="368">
        <v>7831690.8499999996</v>
      </c>
      <c r="F20" s="367">
        <v>4997327.8600000003</v>
      </c>
      <c r="G20" s="367">
        <v>4983545.2</v>
      </c>
      <c r="H20" s="368">
        <v>2834362.99</v>
      </c>
    </row>
    <row r="21" spans="2:8">
      <c r="B21" s="364" t="s">
        <v>345</v>
      </c>
      <c r="C21" s="367">
        <v>154496532.28</v>
      </c>
      <c r="D21" s="367">
        <v>113040842.91</v>
      </c>
      <c r="E21" s="368">
        <v>267537375.19</v>
      </c>
      <c r="F21" s="367">
        <v>57806352.670000002</v>
      </c>
      <c r="G21" s="367">
        <v>43267092.700000003</v>
      </c>
      <c r="H21" s="368">
        <v>209731022.52000001</v>
      </c>
    </row>
    <row r="22" spans="2:8">
      <c r="B22" s="364" t="s">
        <v>346</v>
      </c>
      <c r="C22" s="367">
        <v>45744656</v>
      </c>
      <c r="D22" s="367">
        <v>2425931.63</v>
      </c>
      <c r="E22" s="368">
        <v>48170587.630000003</v>
      </c>
      <c r="F22" s="367">
        <v>31348943.550000001</v>
      </c>
      <c r="G22" s="367">
        <v>30219447.859999999</v>
      </c>
      <c r="H22" s="368">
        <v>16821644.079999998</v>
      </c>
    </row>
    <row r="23" spans="2:8">
      <c r="B23" s="364" t="s">
        <v>347</v>
      </c>
      <c r="C23" s="367">
        <v>13299933</v>
      </c>
      <c r="D23" s="367">
        <v>-97148.84</v>
      </c>
      <c r="E23" s="368">
        <v>13202784.16</v>
      </c>
      <c r="F23" s="367">
        <v>8348578.6500000004</v>
      </c>
      <c r="G23" s="367">
        <v>8340996.8899999997</v>
      </c>
      <c r="H23" s="368">
        <v>4854205.51</v>
      </c>
    </row>
    <row r="24" spans="2:8">
      <c r="B24" s="364" t="s">
        <v>348</v>
      </c>
      <c r="C24" s="367">
        <v>41127392</v>
      </c>
      <c r="D24" s="367">
        <v>1108109.92</v>
      </c>
      <c r="E24" s="368">
        <v>42235501.920000002</v>
      </c>
      <c r="F24" s="367">
        <v>26410431.190000001</v>
      </c>
      <c r="G24" s="367">
        <v>26034911.640000001</v>
      </c>
      <c r="H24" s="368">
        <v>15825070.73</v>
      </c>
    </row>
    <row r="25" spans="2:8">
      <c r="B25" s="365"/>
      <c r="C25" s="366">
        <f t="shared" ref="C25:H25" si="0">SUM(C10:C24)</f>
        <v>1307962457.28</v>
      </c>
      <c r="D25" s="366">
        <f t="shared" si="0"/>
        <v>116151296.49999997</v>
      </c>
      <c r="E25" s="366">
        <f t="shared" si="0"/>
        <v>1424113753.7800002</v>
      </c>
      <c r="F25" s="366">
        <f t="shared" si="0"/>
        <v>816143431.33000004</v>
      </c>
      <c r="G25" s="366">
        <f t="shared" si="0"/>
        <v>781561138.55000007</v>
      </c>
      <c r="H25" s="366">
        <f t="shared" si="0"/>
        <v>607970322.45000017</v>
      </c>
    </row>
    <row r="27" spans="2:8">
      <c r="C27" s="48"/>
      <c r="D27" s="48"/>
      <c r="E27" s="48"/>
      <c r="F27" s="48"/>
      <c r="G27" s="48"/>
      <c r="H27" s="48"/>
    </row>
  </sheetData>
  <mergeCells count="7">
    <mergeCell ref="B1:H1"/>
    <mergeCell ref="B2:H2"/>
    <mergeCell ref="B3:H3"/>
    <mergeCell ref="B4:H4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7"/>
  <sheetViews>
    <sheetView topLeftCell="A25" workbookViewId="0">
      <selection activeCell="B18" sqref="B18:C18"/>
    </sheetView>
  </sheetViews>
  <sheetFormatPr baseColWidth="10" defaultColWidth="0" defaultRowHeight="14.25"/>
  <cols>
    <col min="1" max="1" width="2.7109375" style="369" customWidth="1"/>
    <col min="2" max="2" width="17.85546875" style="369" customWidth="1"/>
    <col min="3" max="3" width="41" style="369" customWidth="1"/>
    <col min="4" max="9" width="14.85546875" style="391" customWidth="1"/>
    <col min="10" max="10" width="2.7109375" style="369" customWidth="1"/>
    <col min="11" max="16384" width="11.42578125" style="369" hidden="1"/>
  </cols>
  <sheetData>
    <row r="2" spans="2:11">
      <c r="B2" s="552" t="s">
        <v>0</v>
      </c>
      <c r="C2" s="552"/>
      <c r="D2" s="552"/>
      <c r="E2" s="552"/>
      <c r="F2" s="552"/>
      <c r="G2" s="552"/>
      <c r="H2" s="552"/>
      <c r="I2" s="552"/>
    </row>
    <row r="3" spans="2:11">
      <c r="B3" s="552" t="s">
        <v>268</v>
      </c>
      <c r="C3" s="552"/>
      <c r="D3" s="552"/>
      <c r="E3" s="552"/>
      <c r="F3" s="552"/>
      <c r="G3" s="552"/>
      <c r="H3" s="552"/>
      <c r="I3" s="552"/>
    </row>
    <row r="4" spans="2:11">
      <c r="B4" s="552" t="s">
        <v>349</v>
      </c>
      <c r="C4" s="552"/>
      <c r="D4" s="552"/>
      <c r="E4" s="552"/>
      <c r="F4" s="552"/>
      <c r="G4" s="552"/>
      <c r="H4" s="552"/>
      <c r="I4" s="552"/>
    </row>
    <row r="5" spans="2:11">
      <c r="B5" s="552" t="s">
        <v>196</v>
      </c>
      <c r="C5" s="552"/>
      <c r="D5" s="552"/>
      <c r="E5" s="552"/>
      <c r="F5" s="552"/>
      <c r="G5" s="552"/>
      <c r="H5" s="552"/>
      <c r="I5" s="552"/>
    </row>
    <row r="6" spans="2:11">
      <c r="B6" s="552" t="s">
        <v>231</v>
      </c>
      <c r="C6" s="552"/>
      <c r="D6" s="552"/>
      <c r="E6" s="552"/>
      <c r="F6" s="552"/>
      <c r="G6" s="552"/>
      <c r="H6" s="552"/>
      <c r="I6" s="552"/>
    </row>
    <row r="7" spans="2:11" ht="15">
      <c r="B7" s="342"/>
      <c r="C7" s="370"/>
      <c r="D7" s="565"/>
      <c r="E7" s="565"/>
      <c r="F7" s="565"/>
      <c r="G7" s="565"/>
      <c r="H7" s="565"/>
      <c r="I7" s="565"/>
      <c r="J7" s="565"/>
      <c r="K7" s="565"/>
    </row>
    <row r="8" spans="2:11">
      <c r="B8" s="566" t="s">
        <v>75</v>
      </c>
      <c r="C8" s="567"/>
      <c r="D8" s="572" t="s">
        <v>271</v>
      </c>
      <c r="E8" s="573"/>
      <c r="F8" s="573"/>
      <c r="G8" s="573"/>
      <c r="H8" s="574"/>
      <c r="I8" s="575" t="s">
        <v>272</v>
      </c>
    </row>
    <row r="9" spans="2:11" ht="27.75" customHeight="1">
      <c r="B9" s="568"/>
      <c r="C9" s="569"/>
      <c r="D9" s="371" t="s">
        <v>273</v>
      </c>
      <c r="E9" s="372" t="s">
        <v>274</v>
      </c>
      <c r="F9" s="371" t="s">
        <v>237</v>
      </c>
      <c r="G9" s="371" t="s">
        <v>238</v>
      </c>
      <c r="H9" s="371" t="s">
        <v>275</v>
      </c>
      <c r="I9" s="576"/>
    </row>
    <row r="10" spans="2:11">
      <c r="B10" s="570"/>
      <c r="C10" s="571"/>
      <c r="D10" s="373">
        <v>1</v>
      </c>
      <c r="E10" s="373">
        <v>2</v>
      </c>
      <c r="F10" s="373" t="s">
        <v>276</v>
      </c>
      <c r="G10" s="373">
        <v>4</v>
      </c>
      <c r="H10" s="373">
        <v>5</v>
      </c>
      <c r="I10" s="374" t="s">
        <v>277</v>
      </c>
    </row>
    <row r="11" spans="2:11">
      <c r="B11" s="577" t="s">
        <v>350</v>
      </c>
      <c r="C11" s="578"/>
      <c r="D11" s="375">
        <f t="shared" ref="D11:I11" si="0">SUM(D12:D19)</f>
        <v>365343233</v>
      </c>
      <c r="E11" s="375">
        <f t="shared" si="0"/>
        <v>47931338.259999998</v>
      </c>
      <c r="F11" s="375">
        <f t="shared" si="0"/>
        <v>413274571.25999999</v>
      </c>
      <c r="G11" s="375">
        <f t="shared" si="0"/>
        <v>274097575.24000001</v>
      </c>
      <c r="H11" s="375">
        <f t="shared" si="0"/>
        <v>269711811.58999997</v>
      </c>
      <c r="I11" s="375">
        <f t="shared" si="0"/>
        <v>139176996.01999998</v>
      </c>
    </row>
    <row r="12" spans="2:11" ht="15" customHeight="1">
      <c r="B12" s="563" t="s">
        <v>351</v>
      </c>
      <c r="C12" s="564"/>
      <c r="D12" s="376">
        <v>13299933</v>
      </c>
      <c r="E12" s="376">
        <v>-97148.84</v>
      </c>
      <c r="F12" s="377">
        <v>13202784.16</v>
      </c>
      <c r="G12" s="376">
        <v>8348578.6500000004</v>
      </c>
      <c r="H12" s="376">
        <v>8340996.8899999997</v>
      </c>
      <c r="I12" s="377">
        <v>4854205.51</v>
      </c>
    </row>
    <row r="13" spans="2:11" ht="15" customHeight="1">
      <c r="B13" s="563" t="s">
        <v>352</v>
      </c>
      <c r="C13" s="564"/>
      <c r="D13" s="376">
        <v>1926129</v>
      </c>
      <c r="E13" s="376">
        <v>-275505.86</v>
      </c>
      <c r="F13" s="377">
        <v>1650623.14</v>
      </c>
      <c r="G13" s="376">
        <v>972762.97</v>
      </c>
      <c r="H13" s="376">
        <v>972762.97</v>
      </c>
      <c r="I13" s="377">
        <v>677860.17</v>
      </c>
    </row>
    <row r="14" spans="2:11" ht="15" customHeight="1">
      <c r="B14" s="563" t="s">
        <v>353</v>
      </c>
      <c r="C14" s="564"/>
      <c r="D14" s="376">
        <v>44897962</v>
      </c>
      <c r="E14" s="376">
        <v>622728.97</v>
      </c>
      <c r="F14" s="377">
        <v>45520690.969999999</v>
      </c>
      <c r="G14" s="376">
        <v>26883111</v>
      </c>
      <c r="H14" s="376">
        <v>26106121.789999999</v>
      </c>
      <c r="I14" s="377">
        <v>18637579.969999999</v>
      </c>
    </row>
    <row r="15" spans="2:11" ht="15" customHeight="1">
      <c r="B15" s="563" t="s">
        <v>354</v>
      </c>
      <c r="C15" s="564"/>
      <c r="D15" s="376">
        <v>0</v>
      </c>
      <c r="E15" s="376">
        <v>0</v>
      </c>
      <c r="F15" s="377">
        <f>D15+E15</f>
        <v>0</v>
      </c>
      <c r="G15" s="376">
        <v>0</v>
      </c>
      <c r="H15" s="376">
        <v>0</v>
      </c>
      <c r="I15" s="377">
        <f t="shared" ref="I15:I17" si="1">+F15-G15</f>
        <v>0</v>
      </c>
    </row>
    <row r="16" spans="2:11">
      <c r="B16" s="563" t="s">
        <v>355</v>
      </c>
      <c r="C16" s="564"/>
      <c r="D16" s="376">
        <v>56227631</v>
      </c>
      <c r="E16" s="376">
        <v>3340152.14</v>
      </c>
      <c r="F16" s="377">
        <v>59567783.140000001</v>
      </c>
      <c r="G16" s="376">
        <v>44039081.369999997</v>
      </c>
      <c r="H16" s="376">
        <v>42896825.960000001</v>
      </c>
      <c r="I16" s="377">
        <v>15528701.77</v>
      </c>
    </row>
    <row r="17" spans="2:9">
      <c r="B17" s="563" t="s">
        <v>356</v>
      </c>
      <c r="C17" s="564"/>
      <c r="D17" s="376">
        <v>0</v>
      </c>
      <c r="E17" s="376">
        <v>0</v>
      </c>
      <c r="F17" s="377">
        <f>D17+E17</f>
        <v>0</v>
      </c>
      <c r="G17" s="376">
        <v>0</v>
      </c>
      <c r="H17" s="376">
        <v>0</v>
      </c>
      <c r="I17" s="377">
        <f t="shared" si="1"/>
        <v>0</v>
      </c>
    </row>
    <row r="18" spans="2:9">
      <c r="B18" s="563" t="s">
        <v>357</v>
      </c>
      <c r="C18" s="564"/>
      <c r="D18" s="376">
        <v>203443357</v>
      </c>
      <c r="E18" s="376">
        <v>39367274.700000003</v>
      </c>
      <c r="F18" s="377">
        <v>242810631.69999999</v>
      </c>
      <c r="G18" s="376">
        <v>161860410.43000001</v>
      </c>
      <c r="H18" s="376">
        <v>159936356.65000001</v>
      </c>
      <c r="I18" s="377">
        <v>80950221.269999996</v>
      </c>
    </row>
    <row r="19" spans="2:9">
      <c r="B19" s="563" t="s">
        <v>358</v>
      </c>
      <c r="C19" s="564"/>
      <c r="D19" s="376">
        <v>45548221</v>
      </c>
      <c r="E19" s="376">
        <v>4973837.1500000004</v>
      </c>
      <c r="F19" s="377">
        <v>50522058.149999999</v>
      </c>
      <c r="G19" s="376">
        <v>31993630.82</v>
      </c>
      <c r="H19" s="376">
        <v>31458747.329999998</v>
      </c>
      <c r="I19" s="377">
        <v>18528427.329999998</v>
      </c>
    </row>
    <row r="20" spans="2:9">
      <c r="B20" s="378"/>
      <c r="C20" s="379"/>
      <c r="D20" s="380"/>
      <c r="E20" s="380"/>
      <c r="F20" s="380"/>
      <c r="G20" s="380"/>
      <c r="H20" s="380"/>
      <c r="I20" s="380"/>
    </row>
    <row r="21" spans="2:9">
      <c r="B21" s="577" t="s">
        <v>359</v>
      </c>
      <c r="C21" s="578"/>
      <c r="D21" s="375">
        <f t="shared" ref="D21:I21" si="2">SUM(D22:D28)</f>
        <v>816651730.27999997</v>
      </c>
      <c r="E21" s="375">
        <f t="shared" si="2"/>
        <v>124535270.8</v>
      </c>
      <c r="F21" s="375">
        <f t="shared" si="2"/>
        <v>941187001.07999992</v>
      </c>
      <c r="G21" s="375">
        <f t="shared" si="2"/>
        <v>483547709.6500001</v>
      </c>
      <c r="H21" s="375">
        <f t="shared" si="2"/>
        <v>453569275.60000002</v>
      </c>
      <c r="I21" s="375">
        <f t="shared" si="2"/>
        <v>457639291.42999995</v>
      </c>
    </row>
    <row r="22" spans="2:9">
      <c r="B22" s="563" t="s">
        <v>360</v>
      </c>
      <c r="C22" s="564"/>
      <c r="D22" s="381">
        <v>31431316</v>
      </c>
      <c r="E22" s="381">
        <v>2258226.77</v>
      </c>
      <c r="F22" s="377">
        <v>33689542.770000003</v>
      </c>
      <c r="G22" s="376">
        <v>2181500.9900000002</v>
      </c>
      <c r="H22" s="376">
        <v>2161620.73</v>
      </c>
      <c r="I22" s="377">
        <v>31508041.780000001</v>
      </c>
    </row>
    <row r="23" spans="2:9">
      <c r="B23" s="563" t="s">
        <v>361</v>
      </c>
      <c r="C23" s="564"/>
      <c r="D23" s="381">
        <v>545511672.27999997</v>
      </c>
      <c r="E23" s="381">
        <v>119576572.97</v>
      </c>
      <c r="F23" s="377">
        <v>665088245.25</v>
      </c>
      <c r="G23" s="376">
        <v>327929129.16000003</v>
      </c>
      <c r="H23" s="376">
        <v>300223900.80000001</v>
      </c>
      <c r="I23" s="377">
        <v>337159116.08999997</v>
      </c>
    </row>
    <row r="24" spans="2:9">
      <c r="B24" s="563" t="s">
        <v>362</v>
      </c>
      <c r="C24" s="564"/>
      <c r="D24" s="381">
        <v>4042611</v>
      </c>
      <c r="E24" s="381">
        <v>852801.01</v>
      </c>
      <c r="F24" s="377">
        <v>4895412.01</v>
      </c>
      <c r="G24" s="376">
        <v>3375903.81</v>
      </c>
      <c r="H24" s="376">
        <v>3337874.13</v>
      </c>
      <c r="I24" s="377">
        <v>1519508.2</v>
      </c>
    </row>
    <row r="25" spans="2:9">
      <c r="B25" s="563" t="s">
        <v>363</v>
      </c>
      <c r="C25" s="564"/>
      <c r="D25" s="381">
        <v>53518695</v>
      </c>
      <c r="E25" s="381">
        <v>1615876.27</v>
      </c>
      <c r="F25" s="377">
        <v>55134571.270000003</v>
      </c>
      <c r="G25" s="376">
        <v>35110308.299999997</v>
      </c>
      <c r="H25" s="376">
        <v>34670728.990000002</v>
      </c>
      <c r="I25" s="377">
        <v>20024262.969999999</v>
      </c>
    </row>
    <row r="26" spans="2:9">
      <c r="B26" s="563" t="s">
        <v>364</v>
      </c>
      <c r="C26" s="564"/>
      <c r="D26" s="381">
        <v>47842653</v>
      </c>
      <c r="E26" s="381">
        <v>3285898.36</v>
      </c>
      <c r="F26" s="377">
        <v>51128551.359999999</v>
      </c>
      <c r="G26" s="376">
        <v>34566903.109999999</v>
      </c>
      <c r="H26" s="376">
        <v>34436240.369999997</v>
      </c>
      <c r="I26" s="377">
        <v>16561648.25</v>
      </c>
    </row>
    <row r="27" spans="2:9">
      <c r="B27" s="563" t="s">
        <v>365</v>
      </c>
      <c r="C27" s="564"/>
      <c r="D27" s="381">
        <v>52717272</v>
      </c>
      <c r="E27" s="381">
        <v>3502990.93</v>
      </c>
      <c r="F27" s="377">
        <v>56220262.93</v>
      </c>
      <c r="G27" s="376">
        <v>36578711.039999999</v>
      </c>
      <c r="H27" s="376">
        <v>35374664.18</v>
      </c>
      <c r="I27" s="377">
        <v>19641551.890000001</v>
      </c>
    </row>
    <row r="28" spans="2:9">
      <c r="B28" s="563" t="s">
        <v>366</v>
      </c>
      <c r="C28" s="564"/>
      <c r="D28" s="381">
        <v>81587511</v>
      </c>
      <c r="E28" s="381">
        <v>-6557095.5099999998</v>
      </c>
      <c r="F28" s="377">
        <v>75030415.489999995</v>
      </c>
      <c r="G28" s="376">
        <v>43805253.240000002</v>
      </c>
      <c r="H28" s="376">
        <v>43364246.399999999</v>
      </c>
      <c r="I28" s="377">
        <v>31225162.25</v>
      </c>
    </row>
    <row r="29" spans="2:9">
      <c r="B29" s="378"/>
      <c r="C29" s="379"/>
      <c r="D29" s="382"/>
      <c r="E29" s="382"/>
      <c r="F29" s="380"/>
      <c r="G29" s="382"/>
      <c r="H29" s="382"/>
      <c r="I29" s="382"/>
    </row>
    <row r="30" spans="2:9">
      <c r="B30" s="577" t="s">
        <v>367</v>
      </c>
      <c r="C30" s="578"/>
      <c r="D30" s="383">
        <f t="shared" ref="D30:I30" si="3">SUM(D31:D39)</f>
        <v>7029275</v>
      </c>
      <c r="E30" s="383">
        <f t="shared" si="3"/>
        <v>1922154.96</v>
      </c>
      <c r="F30" s="383">
        <f t="shared" si="3"/>
        <v>8951429.9600000009</v>
      </c>
      <c r="G30" s="383">
        <f t="shared" si="3"/>
        <v>6340597.9700000007</v>
      </c>
      <c r="H30" s="383">
        <f t="shared" si="3"/>
        <v>6261702.8899999997</v>
      </c>
      <c r="I30" s="383">
        <f t="shared" si="3"/>
        <v>2610831.9900000002</v>
      </c>
    </row>
    <row r="31" spans="2:9">
      <c r="B31" s="563" t="s">
        <v>368</v>
      </c>
      <c r="C31" s="564"/>
      <c r="D31" s="381">
        <v>5493956</v>
      </c>
      <c r="E31" s="381">
        <v>590384.81999999995</v>
      </c>
      <c r="F31" s="377">
        <v>6084340.8200000003</v>
      </c>
      <c r="G31" s="381">
        <v>4062781.85</v>
      </c>
      <c r="H31" s="381">
        <v>4052475.03</v>
      </c>
      <c r="I31" s="377">
        <v>2021558.97</v>
      </c>
    </row>
    <row r="32" spans="2:9">
      <c r="B32" s="563" t="s">
        <v>369</v>
      </c>
      <c r="C32" s="564"/>
      <c r="D32" s="376">
        <v>0</v>
      </c>
      <c r="E32" s="376">
        <v>0</v>
      </c>
      <c r="F32" s="377">
        <f>D32+E32</f>
        <v>0</v>
      </c>
      <c r="G32" s="376">
        <v>0</v>
      </c>
      <c r="H32" s="376">
        <v>0</v>
      </c>
      <c r="I32" s="377">
        <f t="shared" ref="I32:I39" si="4">+F32-G32</f>
        <v>0</v>
      </c>
    </row>
    <row r="33" spans="2:9">
      <c r="B33" s="563" t="s">
        <v>370</v>
      </c>
      <c r="C33" s="564"/>
      <c r="D33" s="376">
        <v>0</v>
      </c>
      <c r="E33" s="376">
        <v>0</v>
      </c>
      <c r="F33" s="377">
        <f>D33+E33</f>
        <v>0</v>
      </c>
      <c r="G33" s="376">
        <v>0</v>
      </c>
      <c r="H33" s="376">
        <v>0</v>
      </c>
      <c r="I33" s="377">
        <f t="shared" si="4"/>
        <v>0</v>
      </c>
    </row>
    <row r="34" spans="2:9">
      <c r="B34" s="563" t="s">
        <v>371</v>
      </c>
      <c r="C34" s="564"/>
      <c r="D34" s="376">
        <v>0</v>
      </c>
      <c r="E34" s="376">
        <v>0</v>
      </c>
      <c r="F34" s="377">
        <f>D34+E34</f>
        <v>0</v>
      </c>
      <c r="G34" s="376">
        <v>0</v>
      </c>
      <c r="H34" s="376">
        <v>0</v>
      </c>
      <c r="I34" s="377">
        <f t="shared" si="4"/>
        <v>0</v>
      </c>
    </row>
    <row r="35" spans="2:9">
      <c r="B35" s="563" t="s">
        <v>372</v>
      </c>
      <c r="C35" s="564"/>
      <c r="D35" s="381">
        <v>1535319</v>
      </c>
      <c r="E35" s="381">
        <v>1331770.1399999999</v>
      </c>
      <c r="F35" s="377">
        <v>2867089.14</v>
      </c>
      <c r="G35" s="381">
        <v>2277816.12</v>
      </c>
      <c r="H35" s="381">
        <v>2209227.86</v>
      </c>
      <c r="I35" s="377">
        <v>589273.02</v>
      </c>
    </row>
    <row r="36" spans="2:9">
      <c r="B36" s="563" t="s">
        <v>373</v>
      </c>
      <c r="C36" s="564"/>
      <c r="D36" s="376">
        <v>0</v>
      </c>
      <c r="E36" s="376">
        <v>0</v>
      </c>
      <c r="F36" s="377">
        <f>D36+E36</f>
        <v>0</v>
      </c>
      <c r="G36" s="376">
        <v>0</v>
      </c>
      <c r="H36" s="376">
        <v>0</v>
      </c>
      <c r="I36" s="377">
        <f t="shared" si="4"/>
        <v>0</v>
      </c>
    </row>
    <row r="37" spans="2:9">
      <c r="B37" s="563" t="s">
        <v>374</v>
      </c>
      <c r="C37" s="564"/>
      <c r="D37" s="376">
        <v>0</v>
      </c>
      <c r="E37" s="376">
        <v>0</v>
      </c>
      <c r="F37" s="377">
        <f>D37+E37</f>
        <v>0</v>
      </c>
      <c r="G37" s="376">
        <v>0</v>
      </c>
      <c r="H37" s="376">
        <v>0</v>
      </c>
      <c r="I37" s="377">
        <f t="shared" si="4"/>
        <v>0</v>
      </c>
    </row>
    <row r="38" spans="2:9">
      <c r="B38" s="563" t="s">
        <v>375</v>
      </c>
      <c r="C38" s="564"/>
      <c r="D38" s="376">
        <v>0</v>
      </c>
      <c r="E38" s="376">
        <v>0</v>
      </c>
      <c r="F38" s="377">
        <f>D38+E38</f>
        <v>0</v>
      </c>
      <c r="G38" s="376">
        <v>0</v>
      </c>
      <c r="H38" s="376">
        <v>0</v>
      </c>
      <c r="I38" s="377">
        <f t="shared" si="4"/>
        <v>0</v>
      </c>
    </row>
    <row r="39" spans="2:9">
      <c r="B39" s="563" t="s">
        <v>376</v>
      </c>
      <c r="C39" s="564"/>
      <c r="D39" s="376">
        <v>0</v>
      </c>
      <c r="E39" s="376">
        <v>0</v>
      </c>
      <c r="F39" s="377">
        <f>D39+E39</f>
        <v>0</v>
      </c>
      <c r="G39" s="376">
        <v>0</v>
      </c>
      <c r="H39" s="376">
        <v>0</v>
      </c>
      <c r="I39" s="377">
        <f t="shared" si="4"/>
        <v>0</v>
      </c>
    </row>
    <row r="40" spans="2:9">
      <c r="B40" s="378"/>
      <c r="C40" s="379"/>
      <c r="D40" s="382"/>
      <c r="E40" s="382"/>
      <c r="F40" s="382"/>
      <c r="G40" s="382"/>
      <c r="H40" s="382"/>
      <c r="I40" s="382"/>
    </row>
    <row r="41" spans="2:9">
      <c r="B41" s="577" t="s">
        <v>377</v>
      </c>
      <c r="C41" s="578"/>
      <c r="D41" s="383">
        <f t="shared" ref="D41:I41" si="5">SUM(D42:D45)</f>
        <v>118938219</v>
      </c>
      <c r="E41" s="383">
        <f t="shared" si="5"/>
        <v>-58237467.519999996</v>
      </c>
      <c r="F41" s="383">
        <f t="shared" si="5"/>
        <v>60700751.479999997</v>
      </c>
      <c r="G41" s="384">
        <f t="shared" si="5"/>
        <v>52157548.469999999</v>
      </c>
      <c r="H41" s="383">
        <f t="shared" si="5"/>
        <v>52018348.469999999</v>
      </c>
      <c r="I41" s="383">
        <f t="shared" si="5"/>
        <v>8543203.0099999998</v>
      </c>
    </row>
    <row r="42" spans="2:9">
      <c r="B42" s="563" t="s">
        <v>378</v>
      </c>
      <c r="C42" s="564"/>
      <c r="D42" s="381">
        <v>88938219</v>
      </c>
      <c r="E42" s="381">
        <v>-33237467.52</v>
      </c>
      <c r="F42" s="377">
        <v>55700751.479999997</v>
      </c>
      <c r="G42" s="381">
        <v>48346890.909999996</v>
      </c>
      <c r="H42" s="381">
        <v>48346890.909999996</v>
      </c>
      <c r="I42" s="377">
        <v>7353860.5700000003</v>
      </c>
    </row>
    <row r="43" spans="2:9" ht="27.75" customHeight="1">
      <c r="B43" s="579" t="s">
        <v>379</v>
      </c>
      <c r="C43" s="580"/>
      <c r="D43" s="376">
        <v>0</v>
      </c>
      <c r="E43" s="376">
        <v>0</v>
      </c>
      <c r="F43" s="377">
        <f>D43+E43</f>
        <v>0</v>
      </c>
      <c r="G43" s="376">
        <v>0</v>
      </c>
      <c r="H43" s="376">
        <v>0</v>
      </c>
      <c r="I43" s="377">
        <f t="shared" ref="I43:I44" si="6">+F43-G43</f>
        <v>0</v>
      </c>
    </row>
    <row r="44" spans="2:9">
      <c r="B44" s="563" t="s">
        <v>380</v>
      </c>
      <c r="C44" s="564"/>
      <c r="D44" s="376">
        <v>0</v>
      </c>
      <c r="E44" s="376">
        <v>0</v>
      </c>
      <c r="F44" s="377">
        <f>D44+E44</f>
        <v>0</v>
      </c>
      <c r="G44" s="376">
        <v>0</v>
      </c>
      <c r="H44" s="376">
        <v>0</v>
      </c>
      <c r="I44" s="377">
        <f t="shared" si="6"/>
        <v>0</v>
      </c>
    </row>
    <row r="45" spans="2:9">
      <c r="B45" s="563" t="s">
        <v>381</v>
      </c>
      <c r="C45" s="564"/>
      <c r="D45" s="381">
        <v>30000000</v>
      </c>
      <c r="E45" s="381">
        <v>-25000000</v>
      </c>
      <c r="F45" s="377">
        <v>5000000</v>
      </c>
      <c r="G45" s="381">
        <v>3810657.56</v>
      </c>
      <c r="H45" s="381">
        <v>3671457.56</v>
      </c>
      <c r="I45" s="377">
        <v>1189342.44</v>
      </c>
    </row>
    <row r="46" spans="2:9">
      <c r="B46" s="385"/>
      <c r="C46" s="386"/>
      <c r="D46" s="387"/>
      <c r="E46" s="387"/>
      <c r="F46" s="387"/>
      <c r="G46" s="387"/>
      <c r="H46" s="387"/>
      <c r="I46" s="387"/>
    </row>
    <row r="47" spans="2:9">
      <c r="B47" s="388"/>
      <c r="C47" s="389" t="s">
        <v>327</v>
      </c>
      <c r="D47" s="390">
        <f t="shared" ref="D47:I47" si="7">SUM(D11,D21,D30,D41)</f>
        <v>1307962457.28</v>
      </c>
      <c r="E47" s="390">
        <f t="shared" si="7"/>
        <v>116151296.50000001</v>
      </c>
      <c r="F47" s="390">
        <f t="shared" si="7"/>
        <v>1424113753.78</v>
      </c>
      <c r="G47" s="390">
        <f t="shared" si="7"/>
        <v>816143431.33000016</v>
      </c>
      <c r="H47" s="390">
        <f t="shared" si="7"/>
        <v>781561138.55000007</v>
      </c>
      <c r="I47" s="390">
        <f t="shared" si="7"/>
        <v>607970322.44999993</v>
      </c>
    </row>
  </sheetData>
  <mergeCells count="41">
    <mergeCell ref="B41:C41"/>
    <mergeCell ref="B42:C42"/>
    <mergeCell ref="B43:C43"/>
    <mergeCell ref="B44:C44"/>
    <mergeCell ref="B45:C4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13:C13"/>
    <mergeCell ref="B2:I2"/>
    <mergeCell ref="B3:I3"/>
    <mergeCell ref="B4:I4"/>
    <mergeCell ref="B5:I5"/>
    <mergeCell ref="B6:I6"/>
    <mergeCell ref="D7:K7"/>
    <mergeCell ref="B8:C10"/>
    <mergeCell ref="D8:H8"/>
    <mergeCell ref="I8:I9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scale="7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topLeftCell="A24" workbookViewId="0">
      <selection activeCell="D44" sqref="D44"/>
    </sheetView>
  </sheetViews>
  <sheetFormatPr baseColWidth="10" defaultColWidth="0" defaultRowHeight="14.25" customHeight="1" zeroHeight="1"/>
  <cols>
    <col min="1" max="1" width="2.7109375" style="392" customWidth="1"/>
    <col min="2" max="3" width="11.42578125" style="392" customWidth="1"/>
    <col min="4" max="4" width="49.28515625" style="392" bestFit="1" customWidth="1"/>
    <col min="5" max="10" width="14.7109375" style="392" customWidth="1"/>
    <col min="11" max="11" width="2.85546875" style="392" customWidth="1"/>
    <col min="12" max="16384" width="11.42578125" style="392" hidden="1"/>
  </cols>
  <sheetData>
    <row r="1" spans="2:10"/>
    <row r="2" spans="2:10">
      <c r="B2" s="552" t="s">
        <v>0</v>
      </c>
      <c r="C2" s="552"/>
      <c r="D2" s="552"/>
      <c r="E2" s="552"/>
      <c r="F2" s="552"/>
      <c r="G2" s="552"/>
      <c r="H2" s="552"/>
      <c r="I2" s="552"/>
      <c r="J2" s="589"/>
    </row>
    <row r="3" spans="2:10">
      <c r="B3" s="552" t="s">
        <v>268</v>
      </c>
      <c r="C3" s="552"/>
      <c r="D3" s="552"/>
      <c r="E3" s="552"/>
      <c r="F3" s="552"/>
      <c r="G3" s="552"/>
      <c r="H3" s="552"/>
      <c r="I3" s="552"/>
      <c r="J3" s="589"/>
    </row>
    <row r="4" spans="2:10">
      <c r="B4" s="552" t="s">
        <v>382</v>
      </c>
      <c r="C4" s="552"/>
      <c r="D4" s="552"/>
      <c r="E4" s="552"/>
      <c r="F4" s="552"/>
      <c r="G4" s="552"/>
      <c r="H4" s="552"/>
      <c r="I4" s="552"/>
      <c r="J4" s="589"/>
    </row>
    <row r="5" spans="2:10">
      <c r="B5" s="552" t="s">
        <v>196</v>
      </c>
      <c r="C5" s="552"/>
      <c r="D5" s="552"/>
      <c r="E5" s="552"/>
      <c r="F5" s="552"/>
      <c r="G5" s="552"/>
      <c r="H5" s="552"/>
      <c r="I5" s="552"/>
      <c r="J5" s="589"/>
    </row>
    <row r="6" spans="2:10">
      <c r="B6" s="552" t="s">
        <v>231</v>
      </c>
      <c r="C6" s="552"/>
      <c r="D6" s="552"/>
      <c r="E6" s="552"/>
      <c r="F6" s="552"/>
      <c r="G6" s="552"/>
      <c r="H6" s="552"/>
      <c r="I6" s="552"/>
      <c r="J6" s="589"/>
    </row>
    <row r="7" spans="2:10">
      <c r="B7" s="342"/>
      <c r="C7" s="342"/>
      <c r="D7" s="342"/>
      <c r="E7" s="342"/>
      <c r="F7" s="342"/>
      <c r="G7" s="342"/>
      <c r="H7" s="342"/>
      <c r="I7" s="342"/>
      <c r="J7" s="342"/>
    </row>
    <row r="8" spans="2:10">
      <c r="B8" s="566" t="s">
        <v>75</v>
      </c>
      <c r="C8" s="581"/>
      <c r="D8" s="567"/>
      <c r="E8" s="584" t="s">
        <v>383</v>
      </c>
      <c r="F8" s="585"/>
      <c r="G8" s="585"/>
      <c r="H8" s="585"/>
      <c r="I8" s="586"/>
      <c r="J8" s="587" t="s">
        <v>272</v>
      </c>
    </row>
    <row r="9" spans="2:10" ht="24">
      <c r="B9" s="568"/>
      <c r="C9" s="582"/>
      <c r="D9" s="569"/>
      <c r="E9" s="393" t="s">
        <v>273</v>
      </c>
      <c r="F9" s="394" t="s">
        <v>274</v>
      </c>
      <c r="G9" s="395" t="s">
        <v>237</v>
      </c>
      <c r="H9" s="395" t="s">
        <v>238</v>
      </c>
      <c r="I9" s="396" t="s">
        <v>275</v>
      </c>
      <c r="J9" s="588"/>
    </row>
    <row r="10" spans="2:10">
      <c r="B10" s="570"/>
      <c r="C10" s="583"/>
      <c r="D10" s="571"/>
      <c r="E10" s="397">
        <v>1</v>
      </c>
      <c r="F10" s="397">
        <v>2</v>
      </c>
      <c r="G10" s="397" t="s">
        <v>276</v>
      </c>
      <c r="H10" s="397">
        <v>4</v>
      </c>
      <c r="I10" s="398">
        <v>5</v>
      </c>
      <c r="J10" s="397" t="s">
        <v>277</v>
      </c>
    </row>
    <row r="11" spans="2:10" s="399" customFormat="1">
      <c r="B11" s="592" t="s">
        <v>384</v>
      </c>
      <c r="C11" s="593"/>
      <c r="D11" s="594"/>
      <c r="E11" s="407">
        <f t="shared" ref="E11:J11" si="0">SUM(E12,E15,E24,E28,E31,E36)</f>
        <v>1189024238.28</v>
      </c>
      <c r="F11" s="407">
        <f t="shared" si="0"/>
        <v>174388764.02000001</v>
      </c>
      <c r="G11" s="407">
        <f t="shared" si="0"/>
        <v>1363413002.3</v>
      </c>
      <c r="H11" s="407">
        <f t="shared" si="0"/>
        <v>763985882.86000001</v>
      </c>
      <c r="I11" s="407">
        <f t="shared" si="0"/>
        <v>729542790.07999992</v>
      </c>
      <c r="J11" s="407">
        <f t="shared" si="0"/>
        <v>599427119.44000006</v>
      </c>
    </row>
    <row r="12" spans="2:10" s="399" customFormat="1" ht="14.25" customHeight="1">
      <c r="B12" s="408"/>
      <c r="C12" s="595" t="s">
        <v>385</v>
      </c>
      <c r="D12" s="596"/>
      <c r="E12" s="409">
        <f t="shared" ref="E12:J12" si="1">SUM(E13:E14)</f>
        <v>0</v>
      </c>
      <c r="F12" s="409">
        <f t="shared" si="1"/>
        <v>0</v>
      </c>
      <c r="G12" s="409">
        <f t="shared" si="1"/>
        <v>0</v>
      </c>
      <c r="H12" s="409">
        <f t="shared" si="1"/>
        <v>0</v>
      </c>
      <c r="I12" s="409">
        <f t="shared" si="1"/>
        <v>0</v>
      </c>
      <c r="J12" s="409">
        <f t="shared" si="1"/>
        <v>0</v>
      </c>
    </row>
    <row r="13" spans="2:10" s="399" customFormat="1">
      <c r="B13" s="408"/>
      <c r="C13" s="410"/>
      <c r="D13" s="411" t="s">
        <v>386</v>
      </c>
      <c r="E13" s="412">
        <v>0</v>
      </c>
      <c r="F13" s="412">
        <v>0</v>
      </c>
      <c r="G13" s="400">
        <f t="shared" ref="G13:G38" si="2">IF(AND(F13&gt;=0,E13&gt;=0),SUM(E13:F13),"-")</f>
        <v>0</v>
      </c>
      <c r="H13" s="412">
        <v>0</v>
      </c>
      <c r="I13" s="412">
        <v>0</v>
      </c>
      <c r="J13" s="401">
        <f t="shared" ref="J13:J14" si="3">IF(AND(H13&gt;=0,G13&gt;=0),(G13-H13),"-")</f>
        <v>0</v>
      </c>
    </row>
    <row r="14" spans="2:10" s="399" customFormat="1">
      <c r="B14" s="408"/>
      <c r="C14" s="410"/>
      <c r="D14" s="411" t="s">
        <v>387</v>
      </c>
      <c r="E14" s="412">
        <v>0</v>
      </c>
      <c r="F14" s="412">
        <v>0</v>
      </c>
      <c r="G14" s="400">
        <f t="shared" si="2"/>
        <v>0</v>
      </c>
      <c r="H14" s="412">
        <v>0</v>
      </c>
      <c r="I14" s="412">
        <v>0</v>
      </c>
      <c r="J14" s="401">
        <f t="shared" si="3"/>
        <v>0</v>
      </c>
    </row>
    <row r="15" spans="2:10" s="399" customFormat="1" ht="14.25" customHeight="1">
      <c r="B15" s="408"/>
      <c r="C15" s="595" t="s">
        <v>388</v>
      </c>
      <c r="D15" s="596"/>
      <c r="E15" s="409">
        <f t="shared" ref="E15:J15" si="4">SUM(E16:E23)</f>
        <v>813958173.74000001</v>
      </c>
      <c r="F15" s="409">
        <f t="shared" si="4"/>
        <v>33922283.200000003</v>
      </c>
      <c r="G15" s="409">
        <f t="shared" si="4"/>
        <v>847880456.94000006</v>
      </c>
      <c r="H15" s="409">
        <f t="shared" si="4"/>
        <v>495302895.65000004</v>
      </c>
      <c r="I15" s="409">
        <f t="shared" si="4"/>
        <v>466557670.10999995</v>
      </c>
      <c r="J15" s="409">
        <f t="shared" si="4"/>
        <v>352577561.29000002</v>
      </c>
    </row>
    <row r="16" spans="2:10" s="399" customFormat="1">
      <c r="B16" s="408"/>
      <c r="C16" s="410"/>
      <c r="D16" s="411" t="s">
        <v>389</v>
      </c>
      <c r="E16" s="412">
        <v>747823522</v>
      </c>
      <c r="F16" s="413">
        <v>-9235113.5399999991</v>
      </c>
      <c r="G16" s="400">
        <v>738588408.46000004</v>
      </c>
      <c r="H16" s="413">
        <v>459375528.61000001</v>
      </c>
      <c r="I16" s="413">
        <v>443309126.64999998</v>
      </c>
      <c r="J16" s="401">
        <v>279212879.85000002</v>
      </c>
    </row>
    <row r="17" spans="2:10" s="399" customFormat="1">
      <c r="B17" s="408"/>
      <c r="C17" s="410"/>
      <c r="D17" s="411" t="s">
        <v>390</v>
      </c>
      <c r="E17" s="412">
        <v>0</v>
      </c>
      <c r="F17" s="412">
        <v>0</v>
      </c>
      <c r="G17" s="400">
        <f t="shared" si="2"/>
        <v>0</v>
      </c>
      <c r="H17" s="412">
        <v>0</v>
      </c>
      <c r="I17" s="412">
        <v>0</v>
      </c>
      <c r="J17" s="401">
        <f t="shared" ref="J17:J22" si="5">+G17-H17</f>
        <v>0</v>
      </c>
    </row>
    <row r="18" spans="2:10" s="399" customFormat="1">
      <c r="B18" s="408"/>
      <c r="C18" s="410"/>
      <c r="D18" s="411" t="s">
        <v>391</v>
      </c>
      <c r="E18" s="412">
        <v>0</v>
      </c>
      <c r="F18" s="412">
        <v>0</v>
      </c>
      <c r="G18" s="400">
        <f t="shared" si="2"/>
        <v>0</v>
      </c>
      <c r="H18" s="412">
        <v>0</v>
      </c>
      <c r="I18" s="412">
        <v>0</v>
      </c>
      <c r="J18" s="401">
        <f t="shared" si="5"/>
        <v>0</v>
      </c>
    </row>
    <row r="19" spans="2:10" s="399" customFormat="1">
      <c r="B19" s="408"/>
      <c r="C19" s="410"/>
      <c r="D19" s="411" t="s">
        <v>392</v>
      </c>
      <c r="E19" s="412">
        <v>5493956</v>
      </c>
      <c r="F19" s="413">
        <v>588817.77</v>
      </c>
      <c r="G19" s="400">
        <v>6082773.7699999996</v>
      </c>
      <c r="H19" s="413">
        <v>4062781.85</v>
      </c>
      <c r="I19" s="413">
        <v>4052475.03</v>
      </c>
      <c r="J19" s="401">
        <v>2019991.92</v>
      </c>
    </row>
    <row r="20" spans="2:10" s="399" customFormat="1">
      <c r="B20" s="408"/>
      <c r="C20" s="410"/>
      <c r="D20" s="411" t="s">
        <v>393</v>
      </c>
      <c r="E20" s="412">
        <v>0</v>
      </c>
      <c r="F20" s="412">
        <v>0</v>
      </c>
      <c r="G20" s="400">
        <f t="shared" si="2"/>
        <v>0</v>
      </c>
      <c r="H20" s="412">
        <v>0</v>
      </c>
      <c r="I20" s="412">
        <v>0</v>
      </c>
      <c r="J20" s="401">
        <f t="shared" si="5"/>
        <v>0</v>
      </c>
    </row>
    <row r="21" spans="2:10" s="399" customFormat="1" ht="24">
      <c r="B21" s="408"/>
      <c r="C21" s="410"/>
      <c r="D21" s="411" t="s">
        <v>394</v>
      </c>
      <c r="E21" s="412">
        <v>0</v>
      </c>
      <c r="F21" s="412">
        <v>0</v>
      </c>
      <c r="G21" s="400">
        <f t="shared" si="2"/>
        <v>0</v>
      </c>
      <c r="H21" s="412">
        <v>0</v>
      </c>
      <c r="I21" s="412">
        <v>0</v>
      </c>
      <c r="J21" s="401">
        <f t="shared" si="5"/>
        <v>0</v>
      </c>
    </row>
    <row r="22" spans="2:10" s="399" customFormat="1">
      <c r="B22" s="408"/>
      <c r="C22" s="410"/>
      <c r="D22" s="411" t="s">
        <v>395</v>
      </c>
      <c r="E22" s="412">
        <v>0</v>
      </c>
      <c r="F22" s="412">
        <v>0</v>
      </c>
      <c r="G22" s="400">
        <f t="shared" si="2"/>
        <v>0</v>
      </c>
      <c r="H22" s="412">
        <v>0</v>
      </c>
      <c r="I22" s="412">
        <v>0</v>
      </c>
      <c r="J22" s="401">
        <f t="shared" si="5"/>
        <v>0</v>
      </c>
    </row>
    <row r="23" spans="2:10" s="399" customFormat="1">
      <c r="B23" s="408"/>
      <c r="C23" s="410"/>
      <c r="D23" s="411" t="s">
        <v>396</v>
      </c>
      <c r="E23" s="412">
        <v>60640695.740000002</v>
      </c>
      <c r="F23" s="413">
        <v>42568578.969999999</v>
      </c>
      <c r="G23" s="400">
        <v>103209274.70999999</v>
      </c>
      <c r="H23" s="413">
        <v>31864585.190000001</v>
      </c>
      <c r="I23" s="413">
        <v>19196068.43</v>
      </c>
      <c r="J23" s="401">
        <v>71344689.519999996</v>
      </c>
    </row>
    <row r="24" spans="2:10" s="399" customFormat="1" ht="14.25" customHeight="1">
      <c r="B24" s="408"/>
      <c r="C24" s="595" t="s">
        <v>397</v>
      </c>
      <c r="D24" s="596"/>
      <c r="E24" s="409">
        <f t="shared" ref="E24:J24" si="6">SUM(E25:E27)</f>
        <v>89101396</v>
      </c>
      <c r="F24" s="409">
        <f t="shared" si="6"/>
        <v>7077956.8000000007</v>
      </c>
      <c r="G24" s="409">
        <f t="shared" si="6"/>
        <v>96179352.800000012</v>
      </c>
      <c r="H24" s="409">
        <f t="shared" si="6"/>
        <v>67098359.280000001</v>
      </c>
      <c r="I24" s="409">
        <f t="shared" si="6"/>
        <v>65049775.370000005</v>
      </c>
      <c r="J24" s="409">
        <f t="shared" si="6"/>
        <v>29080993.520000003</v>
      </c>
    </row>
    <row r="25" spans="2:10" s="399" customFormat="1" ht="24">
      <c r="B25" s="408"/>
      <c r="C25" s="410"/>
      <c r="D25" s="411" t="s">
        <v>398</v>
      </c>
      <c r="E25" s="412">
        <v>52977631</v>
      </c>
      <c r="F25" s="413">
        <v>1105297.31</v>
      </c>
      <c r="G25" s="400">
        <v>54082928.310000002</v>
      </c>
      <c r="H25" s="413">
        <v>38581584.420000002</v>
      </c>
      <c r="I25" s="413">
        <v>37442684.780000001</v>
      </c>
      <c r="J25" s="401">
        <v>15501343.890000001</v>
      </c>
    </row>
    <row r="26" spans="2:10" s="399" customFormat="1">
      <c r="B26" s="408"/>
      <c r="C26" s="410"/>
      <c r="D26" s="411" t="s">
        <v>399</v>
      </c>
      <c r="E26" s="412">
        <v>36123765</v>
      </c>
      <c r="F26" s="413">
        <v>5972659.4900000002</v>
      </c>
      <c r="G26" s="400">
        <v>42096424.490000002</v>
      </c>
      <c r="H26" s="413">
        <v>28516774.859999999</v>
      </c>
      <c r="I26" s="413">
        <v>27607090.59</v>
      </c>
      <c r="J26" s="401">
        <v>13579649.630000001</v>
      </c>
    </row>
    <row r="27" spans="2:10" s="399" customFormat="1">
      <c r="B27" s="408"/>
      <c r="C27" s="410"/>
      <c r="D27" s="411" t="s">
        <v>400</v>
      </c>
      <c r="E27" s="412">
        <v>0</v>
      </c>
      <c r="F27" s="413">
        <v>0</v>
      </c>
      <c r="G27" s="400">
        <f t="shared" si="2"/>
        <v>0</v>
      </c>
      <c r="H27" s="413">
        <v>0</v>
      </c>
      <c r="I27" s="413">
        <v>0</v>
      </c>
      <c r="J27" s="401">
        <f>+G27-H27</f>
        <v>0</v>
      </c>
    </row>
    <row r="28" spans="2:10" s="399" customFormat="1" ht="14.25" customHeight="1">
      <c r="B28" s="408"/>
      <c r="C28" s="595" t="s">
        <v>401</v>
      </c>
      <c r="D28" s="596"/>
      <c r="E28" s="409">
        <f t="shared" ref="E28:J28" si="7">SUM(E29:E30)</f>
        <v>0</v>
      </c>
      <c r="F28" s="409">
        <f t="shared" si="7"/>
        <v>0</v>
      </c>
      <c r="G28" s="409">
        <f t="shared" si="7"/>
        <v>0</v>
      </c>
      <c r="H28" s="409">
        <f t="shared" si="7"/>
        <v>0</v>
      </c>
      <c r="I28" s="409">
        <f t="shared" si="7"/>
        <v>0</v>
      </c>
      <c r="J28" s="409">
        <f t="shared" si="7"/>
        <v>0</v>
      </c>
    </row>
    <row r="29" spans="2:10" s="399" customFormat="1">
      <c r="B29" s="408"/>
      <c r="C29" s="410"/>
      <c r="D29" s="411" t="s">
        <v>402</v>
      </c>
      <c r="E29" s="412">
        <v>0</v>
      </c>
      <c r="F29" s="412">
        <v>0</v>
      </c>
      <c r="G29" s="400">
        <f t="shared" si="2"/>
        <v>0</v>
      </c>
      <c r="H29" s="412">
        <v>0</v>
      </c>
      <c r="I29" s="412">
        <v>0</v>
      </c>
      <c r="J29" s="401">
        <f>+G29-H29</f>
        <v>0</v>
      </c>
    </row>
    <row r="30" spans="2:10" s="399" customFormat="1">
      <c r="B30" s="408"/>
      <c r="C30" s="410"/>
      <c r="D30" s="411" t="s">
        <v>403</v>
      </c>
      <c r="E30" s="412">
        <v>0</v>
      </c>
      <c r="F30" s="412">
        <v>0</v>
      </c>
      <c r="G30" s="400">
        <f t="shared" si="2"/>
        <v>0</v>
      </c>
      <c r="H30" s="412">
        <v>0</v>
      </c>
      <c r="I30" s="412">
        <v>0</v>
      </c>
      <c r="J30" s="401">
        <f>+G30-H30</f>
        <v>0</v>
      </c>
    </row>
    <row r="31" spans="2:10" s="399" customFormat="1">
      <c r="B31" s="408"/>
      <c r="C31" s="595" t="s">
        <v>404</v>
      </c>
      <c r="D31" s="596"/>
      <c r="E31" s="409">
        <f t="shared" ref="E31:J31" si="8">SUM(E32:E35)</f>
        <v>45744656</v>
      </c>
      <c r="F31" s="409">
        <f t="shared" si="8"/>
        <v>2425931.63</v>
      </c>
      <c r="G31" s="409">
        <f t="shared" si="8"/>
        <v>48170587.630000003</v>
      </c>
      <c r="H31" s="409">
        <f t="shared" si="8"/>
        <v>31348943.550000001</v>
      </c>
      <c r="I31" s="409">
        <f t="shared" si="8"/>
        <v>30219447.859999999</v>
      </c>
      <c r="J31" s="409">
        <f t="shared" si="8"/>
        <v>16821644.079999998</v>
      </c>
    </row>
    <row r="32" spans="2:10" s="399" customFormat="1">
      <c r="B32" s="408"/>
      <c r="C32" s="410"/>
      <c r="D32" s="411" t="s">
        <v>405</v>
      </c>
      <c r="E32" s="412">
        <v>45744656</v>
      </c>
      <c r="F32" s="413">
        <v>2425931.63</v>
      </c>
      <c r="G32" s="400">
        <v>48170587.630000003</v>
      </c>
      <c r="H32" s="413">
        <v>31348943.550000001</v>
      </c>
      <c r="I32" s="413">
        <v>30219447.859999999</v>
      </c>
      <c r="J32" s="401">
        <v>16821644.079999998</v>
      </c>
    </row>
    <row r="33" spans="2:10" s="399" customFormat="1">
      <c r="B33" s="408"/>
      <c r="C33" s="410"/>
      <c r="D33" s="411" t="s">
        <v>406</v>
      </c>
      <c r="E33" s="412">
        <v>0</v>
      </c>
      <c r="F33" s="412">
        <v>0</v>
      </c>
      <c r="G33" s="400">
        <f t="shared" si="2"/>
        <v>0</v>
      </c>
      <c r="H33" s="412">
        <v>0</v>
      </c>
      <c r="I33" s="412">
        <v>0</v>
      </c>
      <c r="J33" s="401">
        <f>+G33-H33</f>
        <v>0</v>
      </c>
    </row>
    <row r="34" spans="2:10" s="399" customFormat="1">
      <c r="B34" s="408"/>
      <c r="C34" s="410"/>
      <c r="D34" s="411" t="s">
        <v>407</v>
      </c>
      <c r="E34" s="412">
        <v>0</v>
      </c>
      <c r="F34" s="412">
        <v>0</v>
      </c>
      <c r="G34" s="400">
        <f t="shared" si="2"/>
        <v>0</v>
      </c>
      <c r="H34" s="412">
        <v>0</v>
      </c>
      <c r="I34" s="412">
        <v>0</v>
      </c>
      <c r="J34" s="401">
        <f>+G34-H34</f>
        <v>0</v>
      </c>
    </row>
    <row r="35" spans="2:10" s="399" customFormat="1" ht="24">
      <c r="B35" s="408"/>
      <c r="C35" s="410"/>
      <c r="D35" s="411" t="s">
        <v>408</v>
      </c>
      <c r="E35" s="412">
        <v>0</v>
      </c>
      <c r="F35" s="412">
        <v>0</v>
      </c>
      <c r="G35" s="400">
        <f>IF(AND(F35&gt;=0,E35&gt;=0),SUM(E35:F35),"-")</f>
        <v>0</v>
      </c>
      <c r="H35" s="412">
        <v>0</v>
      </c>
      <c r="I35" s="412">
        <v>0</v>
      </c>
      <c r="J35" s="401">
        <f>+G35-H35</f>
        <v>0</v>
      </c>
    </row>
    <row r="36" spans="2:10" s="399" customFormat="1" ht="14.25" customHeight="1">
      <c r="B36" s="408"/>
      <c r="C36" s="595" t="s">
        <v>409</v>
      </c>
      <c r="D36" s="596"/>
      <c r="E36" s="409">
        <f>SUM(E37)</f>
        <v>240220012.53999999</v>
      </c>
      <c r="F36" s="409">
        <f t="shared" ref="F36:J36" si="9">SUM(F37)</f>
        <v>130962592.39</v>
      </c>
      <c r="G36" s="409">
        <f t="shared" si="9"/>
        <v>371182604.93000001</v>
      </c>
      <c r="H36" s="409">
        <f t="shared" si="9"/>
        <v>170235684.38</v>
      </c>
      <c r="I36" s="409">
        <f t="shared" si="9"/>
        <v>167715896.74000001</v>
      </c>
      <c r="J36" s="409">
        <f t="shared" si="9"/>
        <v>200946920.55000001</v>
      </c>
    </row>
    <row r="37" spans="2:10" s="399" customFormat="1">
      <c r="B37" s="408"/>
      <c r="C37" s="410"/>
      <c r="D37" s="411" t="s">
        <v>410</v>
      </c>
      <c r="E37" s="412">
        <v>240220012.53999999</v>
      </c>
      <c r="F37" s="413">
        <v>130962592.39</v>
      </c>
      <c r="G37" s="400">
        <v>371182604.93000001</v>
      </c>
      <c r="H37" s="413">
        <v>170235684.38</v>
      </c>
      <c r="I37" s="413">
        <v>167715896.74000001</v>
      </c>
      <c r="J37" s="401">
        <v>200946920.55000001</v>
      </c>
    </row>
    <row r="38" spans="2:10" s="399" customFormat="1" ht="14.25" customHeight="1">
      <c r="B38" s="592" t="s">
        <v>411</v>
      </c>
      <c r="C38" s="593"/>
      <c r="D38" s="594"/>
      <c r="E38" s="414">
        <v>0</v>
      </c>
      <c r="F38" s="414">
        <v>0</v>
      </c>
      <c r="G38" s="402">
        <f t="shared" si="2"/>
        <v>0</v>
      </c>
      <c r="H38" s="414">
        <v>0</v>
      </c>
      <c r="I38" s="414">
        <v>0</v>
      </c>
      <c r="J38" s="403">
        <f>+G38-H38</f>
        <v>0</v>
      </c>
    </row>
    <row r="39" spans="2:10" s="399" customFormat="1" ht="14.25" customHeight="1">
      <c r="B39" s="592" t="s">
        <v>412</v>
      </c>
      <c r="C39" s="593"/>
      <c r="D39" s="594"/>
      <c r="E39" s="414">
        <v>88938219</v>
      </c>
      <c r="F39" s="415">
        <v>-33237467.52</v>
      </c>
      <c r="G39" s="402">
        <v>55700751.479999997</v>
      </c>
      <c r="H39" s="415">
        <v>48346890.909999996</v>
      </c>
      <c r="I39" s="415">
        <v>48346890.909999996</v>
      </c>
      <c r="J39" s="403">
        <v>7353860.5700000003</v>
      </c>
    </row>
    <row r="40" spans="2:10" s="399" customFormat="1" ht="14.25" customHeight="1">
      <c r="B40" s="592" t="s">
        <v>413</v>
      </c>
      <c r="C40" s="593"/>
      <c r="D40" s="594"/>
      <c r="E40" s="414">
        <v>30000000</v>
      </c>
      <c r="F40" s="415">
        <v>-25000000</v>
      </c>
      <c r="G40" s="402">
        <v>5000000</v>
      </c>
      <c r="H40" s="415">
        <v>3810657.56</v>
      </c>
      <c r="I40" s="415">
        <v>3671457.56</v>
      </c>
      <c r="J40" s="403">
        <v>1189342.44</v>
      </c>
    </row>
    <row r="41" spans="2:10" s="399" customFormat="1">
      <c r="B41" s="597"/>
      <c r="C41" s="598"/>
      <c r="D41" s="599"/>
      <c r="E41" s="412"/>
      <c r="F41" s="413"/>
      <c r="G41" s="400"/>
      <c r="H41" s="413"/>
      <c r="I41" s="413"/>
      <c r="J41" s="401"/>
    </row>
    <row r="42" spans="2:10" s="399" customFormat="1">
      <c r="B42" s="349"/>
      <c r="C42" s="590" t="s">
        <v>327</v>
      </c>
      <c r="D42" s="591"/>
      <c r="E42" s="404">
        <f t="shared" ref="E42:J42" si="10">SUM(E11,E38,E39,E40,E41)</f>
        <v>1307962457.28</v>
      </c>
      <c r="F42" s="404">
        <f t="shared" si="10"/>
        <v>116151296.5</v>
      </c>
      <c r="G42" s="404">
        <f t="shared" si="10"/>
        <v>1424113753.78</v>
      </c>
      <c r="H42" s="404">
        <f t="shared" si="10"/>
        <v>816143431.32999992</v>
      </c>
      <c r="I42" s="404">
        <f t="shared" si="10"/>
        <v>781561138.54999983</v>
      </c>
      <c r="J42" s="404">
        <f t="shared" si="10"/>
        <v>607970322.45000017</v>
      </c>
    </row>
    <row r="43" spans="2:10" s="399" customFormat="1">
      <c r="E43" s="405"/>
      <c r="F43" s="405"/>
      <c r="G43" s="405"/>
      <c r="H43" s="405"/>
      <c r="I43" s="405"/>
      <c r="J43" s="405"/>
    </row>
    <row r="44" spans="2:10">
      <c r="E44" s="406"/>
      <c r="F44" s="406"/>
      <c r="G44" s="406"/>
      <c r="H44" s="406"/>
      <c r="I44" s="406"/>
      <c r="J44" s="406"/>
    </row>
    <row r="45" spans="2:10"/>
  </sheetData>
  <mergeCells count="20">
    <mergeCell ref="C42:D42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41:D41"/>
    <mergeCell ref="B8:D10"/>
    <mergeCell ref="E8:I8"/>
    <mergeCell ref="J8:J9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  <ignoredErrors>
    <ignoredError sqref="J28 G28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5"/>
  <sheetViews>
    <sheetView workbookViewId="0">
      <selection activeCell="H7" sqref="H7"/>
    </sheetView>
  </sheetViews>
  <sheetFormatPr baseColWidth="10" defaultRowHeight="15"/>
  <cols>
    <col min="1" max="1" width="12" customWidth="1"/>
    <col min="2" max="2" width="32.85546875" bestFit="1" customWidth="1"/>
    <col min="3" max="3" width="21.7109375" customWidth="1"/>
    <col min="4" max="4" width="17.85546875" customWidth="1"/>
    <col min="5" max="5" width="18.28515625" bestFit="1" customWidth="1"/>
  </cols>
  <sheetData>
    <row r="1" spans="2:5" ht="21.75" customHeight="1">
      <c r="B1" s="603" t="s">
        <v>0</v>
      </c>
      <c r="C1" s="604"/>
      <c r="D1" s="604"/>
      <c r="E1" s="605"/>
    </row>
    <row r="2" spans="2:5" ht="23.25" customHeight="1">
      <c r="B2" s="606" t="s">
        <v>215</v>
      </c>
      <c r="C2" s="607"/>
      <c r="D2" s="607"/>
      <c r="E2" s="608"/>
    </row>
    <row r="3" spans="2:5" ht="24" customHeight="1">
      <c r="B3" s="609" t="s">
        <v>428</v>
      </c>
      <c r="C3" s="610"/>
      <c r="D3" s="610"/>
      <c r="E3" s="611"/>
    </row>
    <row r="4" spans="2:5">
      <c r="B4" s="416"/>
      <c r="C4" s="417"/>
      <c r="D4" s="417"/>
      <c r="E4" s="418"/>
    </row>
    <row r="5" spans="2:5">
      <c r="B5" s="612" t="s">
        <v>414</v>
      </c>
      <c r="C5" s="419" t="s">
        <v>415</v>
      </c>
      <c r="D5" s="419" t="s">
        <v>416</v>
      </c>
      <c r="E5" s="420" t="s">
        <v>417</v>
      </c>
    </row>
    <row r="6" spans="2:5">
      <c r="B6" s="613"/>
      <c r="C6" s="419" t="s">
        <v>418</v>
      </c>
      <c r="D6" s="419" t="s">
        <v>419</v>
      </c>
      <c r="E6" s="420" t="s">
        <v>420</v>
      </c>
    </row>
    <row r="7" spans="2:5">
      <c r="B7" s="600" t="s">
        <v>421</v>
      </c>
      <c r="C7" s="601"/>
      <c r="D7" s="601"/>
      <c r="E7" s="602"/>
    </row>
    <row r="8" spans="2:5">
      <c r="B8" s="421" t="s">
        <v>422</v>
      </c>
      <c r="C8" s="422">
        <v>0</v>
      </c>
      <c r="D8" s="422">
        <v>5319000</v>
      </c>
      <c r="E8" s="423">
        <v>-5319000</v>
      </c>
    </row>
    <row r="9" spans="2:5">
      <c r="B9" s="421" t="s">
        <v>423</v>
      </c>
      <c r="C9" s="422">
        <v>0</v>
      </c>
      <c r="D9" s="422">
        <v>13695652.17</v>
      </c>
      <c r="E9" s="423">
        <v>-13695652.17</v>
      </c>
    </row>
    <row r="10" spans="2:5">
      <c r="B10" s="421" t="s">
        <v>424</v>
      </c>
      <c r="C10" s="422">
        <v>0</v>
      </c>
      <c r="D10" s="422">
        <v>21000000</v>
      </c>
      <c r="E10" s="423">
        <v>-21000000</v>
      </c>
    </row>
    <row r="11" spans="2:5">
      <c r="B11" s="424" t="s">
        <v>425</v>
      </c>
      <c r="C11" s="425">
        <f>SUM(C8:C10)</f>
        <v>0</v>
      </c>
      <c r="D11" s="425">
        <f>SUM(D8:D10)</f>
        <v>40014652.170000002</v>
      </c>
      <c r="E11" s="425">
        <f>SUM(E8:E10)</f>
        <v>-40014652.170000002</v>
      </c>
    </row>
    <row r="12" spans="2:5">
      <c r="B12" s="600" t="s">
        <v>83</v>
      </c>
      <c r="C12" s="601"/>
      <c r="D12" s="601"/>
      <c r="E12" s="602"/>
    </row>
    <row r="13" spans="2:5">
      <c r="B13" s="421" t="s">
        <v>426</v>
      </c>
      <c r="C13" s="426">
        <v>0</v>
      </c>
      <c r="D13" s="427">
        <v>2000000</v>
      </c>
      <c r="E13" s="427">
        <v>-2000000</v>
      </c>
    </row>
    <row r="14" spans="2:5">
      <c r="B14" s="424" t="s">
        <v>427</v>
      </c>
      <c r="C14" s="425">
        <f>SUM(C13:C13)</f>
        <v>0</v>
      </c>
      <c r="D14" s="425">
        <f>SUM(D13:D13)</f>
        <v>2000000</v>
      </c>
      <c r="E14" s="428">
        <f>SUM(E13:E13)</f>
        <v>-2000000</v>
      </c>
    </row>
    <row r="15" spans="2:5">
      <c r="B15" s="429" t="s">
        <v>125</v>
      </c>
      <c r="C15" s="430">
        <f>SUM(C11,C14)</f>
        <v>0</v>
      </c>
      <c r="D15" s="430">
        <f>SUM(D11,D14)</f>
        <v>42014652.170000002</v>
      </c>
      <c r="E15" s="430">
        <f>SUM(E11,E14)</f>
        <v>-42014652.170000002</v>
      </c>
    </row>
  </sheetData>
  <mergeCells count="6">
    <mergeCell ref="B12:E12"/>
    <mergeCell ref="B1:E1"/>
    <mergeCell ref="B2:E2"/>
    <mergeCell ref="B3:E3"/>
    <mergeCell ref="B5:B6"/>
    <mergeCell ref="B7:E7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5"/>
  <sheetViews>
    <sheetView workbookViewId="0">
      <selection activeCell="B19" sqref="B19"/>
    </sheetView>
  </sheetViews>
  <sheetFormatPr baseColWidth="10" defaultRowHeight="15"/>
  <cols>
    <col min="1" max="1" width="12" customWidth="1"/>
    <col min="2" max="2" width="43.140625" bestFit="1" customWidth="1"/>
    <col min="3" max="4" width="30.7109375" customWidth="1"/>
  </cols>
  <sheetData>
    <row r="2" spans="2:4">
      <c r="B2" s="603" t="s">
        <v>0</v>
      </c>
      <c r="C2" s="604"/>
      <c r="D2" s="605"/>
    </row>
    <row r="3" spans="2:4">
      <c r="B3" s="606" t="s">
        <v>429</v>
      </c>
      <c r="C3" s="607"/>
      <c r="D3" s="608"/>
    </row>
    <row r="4" spans="2:4">
      <c r="B4" s="609" t="s">
        <v>196</v>
      </c>
      <c r="C4" s="610"/>
      <c r="D4" s="611"/>
    </row>
    <row r="5" spans="2:4">
      <c r="B5" s="431"/>
      <c r="C5" s="417"/>
      <c r="D5" s="418"/>
    </row>
    <row r="6" spans="2:4">
      <c r="B6" s="420" t="s">
        <v>414</v>
      </c>
      <c r="C6" s="420" t="s">
        <v>238</v>
      </c>
      <c r="D6" s="420" t="s">
        <v>275</v>
      </c>
    </row>
    <row r="7" spans="2:4">
      <c r="B7" s="614" t="s">
        <v>430</v>
      </c>
      <c r="C7" s="614"/>
      <c r="D7" s="614"/>
    </row>
    <row r="8" spans="2:4">
      <c r="B8" s="432" t="s">
        <v>422</v>
      </c>
      <c r="C8" s="433">
        <v>4390508.91</v>
      </c>
      <c r="D8" s="433">
        <v>4390508.91</v>
      </c>
    </row>
    <row r="9" spans="2:4">
      <c r="B9" s="432" t="s">
        <v>423</v>
      </c>
      <c r="C9" s="434">
        <v>1798039.9500000002</v>
      </c>
      <c r="D9" s="434">
        <v>1798039.9500000002</v>
      </c>
    </row>
    <row r="10" spans="2:4">
      <c r="B10" s="432" t="s">
        <v>424</v>
      </c>
      <c r="C10" s="435">
        <v>123690</v>
      </c>
      <c r="D10" s="435">
        <v>123690</v>
      </c>
    </row>
    <row r="11" spans="2:4">
      <c r="B11" s="424" t="s">
        <v>431</v>
      </c>
      <c r="C11" s="436">
        <f>SUM(C8:C10)</f>
        <v>6312238.8600000003</v>
      </c>
      <c r="D11" s="436">
        <f>SUM(D8:D10)</f>
        <v>6312238.8600000003</v>
      </c>
    </row>
    <row r="12" spans="2:4">
      <c r="B12" s="614" t="s">
        <v>432</v>
      </c>
      <c r="C12" s="614"/>
      <c r="D12" s="614"/>
    </row>
    <row r="13" spans="2:4">
      <c r="B13" s="421" t="s">
        <v>433</v>
      </c>
      <c r="C13" s="437">
        <v>19907</v>
      </c>
      <c r="D13" s="437">
        <v>19907</v>
      </c>
    </row>
    <row r="14" spans="2:4">
      <c r="B14" s="424" t="s">
        <v>434</v>
      </c>
      <c r="C14" s="436">
        <v>19907</v>
      </c>
      <c r="D14" s="436">
        <v>19907</v>
      </c>
    </row>
    <row r="15" spans="2:4">
      <c r="B15" s="429" t="s">
        <v>125</v>
      </c>
      <c r="C15" s="438">
        <f>C14+C11</f>
        <v>6332145.8600000003</v>
      </c>
      <c r="D15" s="438">
        <f>D14+D11</f>
        <v>6332145.8600000003</v>
      </c>
    </row>
  </sheetData>
  <mergeCells count="5">
    <mergeCell ref="B2:D2"/>
    <mergeCell ref="B3:D3"/>
    <mergeCell ref="B4:D4"/>
    <mergeCell ref="B7:D7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>
      <selection activeCell="C22" sqref="C22:D22"/>
    </sheetView>
  </sheetViews>
  <sheetFormatPr baseColWidth="10" defaultColWidth="0" defaultRowHeight="15" customHeight="1" zeroHeight="1"/>
  <cols>
    <col min="1" max="1" width="2.140625" customWidth="1"/>
    <col min="2" max="2" width="3" customWidth="1"/>
    <col min="3" max="3" width="23" customWidth="1"/>
    <col min="4" max="4" width="28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>
      <c r="B1" s="63"/>
      <c r="C1" s="64"/>
      <c r="D1" s="460"/>
      <c r="E1" s="460"/>
      <c r="F1" s="460"/>
      <c r="G1" s="461"/>
      <c r="H1" s="461"/>
      <c r="I1" s="461"/>
      <c r="J1" s="65"/>
      <c r="K1" s="461"/>
      <c r="L1" s="461"/>
      <c r="M1" s="63"/>
      <c r="N1" s="63"/>
    </row>
    <row r="2" spans="2:14">
      <c r="B2" s="63"/>
      <c r="C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>
      <c r="B3" s="63"/>
      <c r="C3" s="66"/>
      <c r="D3" s="462" t="s">
        <v>0</v>
      </c>
      <c r="E3" s="462"/>
      <c r="F3" s="462"/>
      <c r="G3" s="462"/>
      <c r="H3" s="462"/>
      <c r="I3" s="66"/>
      <c r="J3" s="66"/>
      <c r="K3" s="67"/>
      <c r="L3" s="67"/>
      <c r="M3" s="63"/>
      <c r="N3" s="63"/>
    </row>
    <row r="4" spans="2:14">
      <c r="B4" s="63"/>
      <c r="C4" s="66"/>
      <c r="D4" s="462" t="s">
        <v>73</v>
      </c>
      <c r="E4" s="462"/>
      <c r="F4" s="462"/>
      <c r="G4" s="462"/>
      <c r="H4" s="462"/>
      <c r="I4" s="66"/>
      <c r="J4" s="66"/>
      <c r="K4" s="67"/>
      <c r="L4" s="67"/>
      <c r="M4" s="63"/>
      <c r="N4" s="63"/>
    </row>
    <row r="5" spans="2:14">
      <c r="B5" s="63"/>
      <c r="C5" s="66"/>
      <c r="D5" s="462" t="s">
        <v>74</v>
      </c>
      <c r="E5" s="462"/>
      <c r="F5" s="462"/>
      <c r="G5" s="462"/>
      <c r="H5" s="462"/>
      <c r="I5" s="66"/>
      <c r="J5" s="66"/>
      <c r="K5" s="67"/>
      <c r="L5" s="67"/>
      <c r="M5" s="63"/>
      <c r="N5" s="63"/>
    </row>
    <row r="6" spans="2:14">
      <c r="B6" s="63"/>
      <c r="C6" s="66"/>
      <c r="D6" s="462" t="s">
        <v>3</v>
      </c>
      <c r="E6" s="462"/>
      <c r="F6" s="462"/>
      <c r="G6" s="462"/>
      <c r="H6" s="462"/>
      <c r="I6" s="66"/>
      <c r="J6" s="66"/>
      <c r="K6" s="67"/>
      <c r="L6" s="67"/>
      <c r="M6" s="63"/>
      <c r="N6" s="63"/>
    </row>
    <row r="7" spans="2:14">
      <c r="B7" s="68"/>
      <c r="C7" s="69"/>
      <c r="D7" s="447"/>
      <c r="E7" s="447"/>
      <c r="F7" s="447"/>
      <c r="G7" s="447"/>
      <c r="H7" s="447"/>
      <c r="I7" s="70"/>
      <c r="J7" s="71"/>
      <c r="K7" s="71"/>
      <c r="L7" s="71"/>
      <c r="M7" s="71"/>
      <c r="N7" s="71"/>
    </row>
    <row r="8" spans="2:14">
      <c r="B8" s="458"/>
      <c r="C8" s="458"/>
      <c r="D8" s="458"/>
      <c r="E8" s="458"/>
      <c r="F8" s="458"/>
      <c r="G8" s="458"/>
      <c r="H8" s="458"/>
      <c r="I8" s="458"/>
      <c r="J8" s="458"/>
      <c r="K8" s="63"/>
      <c r="L8" s="63"/>
      <c r="M8" s="63"/>
      <c r="N8" s="63"/>
    </row>
    <row r="9" spans="2:14">
      <c r="B9" s="458"/>
      <c r="C9" s="458"/>
      <c r="D9" s="458"/>
      <c r="E9" s="458"/>
      <c r="F9" s="458"/>
      <c r="G9" s="458"/>
      <c r="H9" s="458"/>
      <c r="I9" s="458"/>
      <c r="J9" s="458"/>
      <c r="K9" s="63"/>
      <c r="L9" s="63"/>
      <c r="M9" s="63"/>
      <c r="N9" s="63"/>
    </row>
    <row r="10" spans="2:14">
      <c r="B10" s="72"/>
      <c r="C10" s="463" t="s">
        <v>75</v>
      </c>
      <c r="D10" s="463"/>
      <c r="E10" s="73" t="s">
        <v>76</v>
      </c>
      <c r="F10" s="73" t="s">
        <v>77</v>
      </c>
      <c r="G10" s="74" t="s">
        <v>78</v>
      </c>
      <c r="H10" s="74" t="s">
        <v>79</v>
      </c>
      <c r="I10" s="74" t="s">
        <v>80</v>
      </c>
      <c r="J10" s="75"/>
      <c r="K10" s="76"/>
      <c r="L10" s="76"/>
      <c r="M10" s="76"/>
      <c r="N10" s="76"/>
    </row>
    <row r="11" spans="2:14">
      <c r="B11" s="77"/>
      <c r="C11" s="464"/>
      <c r="D11" s="464"/>
      <c r="E11" s="78">
        <v>1</v>
      </c>
      <c r="F11" s="78">
        <v>2</v>
      </c>
      <c r="G11" s="79">
        <v>3</v>
      </c>
      <c r="H11" s="79" t="s">
        <v>81</v>
      </c>
      <c r="I11" s="79" t="s">
        <v>82</v>
      </c>
      <c r="J11" s="80"/>
      <c r="K11" s="76"/>
      <c r="L11" s="76"/>
      <c r="M11" s="76"/>
      <c r="N11" s="76"/>
    </row>
    <row r="12" spans="2:14">
      <c r="B12" s="457"/>
      <c r="C12" s="458"/>
      <c r="D12" s="458"/>
      <c r="E12" s="458"/>
      <c r="F12" s="458"/>
      <c r="G12" s="458"/>
      <c r="H12" s="458"/>
      <c r="I12" s="458"/>
      <c r="J12" s="459"/>
      <c r="K12" s="63"/>
      <c r="L12" s="63"/>
      <c r="M12" s="63"/>
      <c r="N12" s="63"/>
    </row>
    <row r="13" spans="2:14">
      <c r="B13" s="466"/>
      <c r="C13" s="467"/>
      <c r="D13" s="467"/>
      <c r="E13" s="467"/>
      <c r="F13" s="467"/>
      <c r="G13" s="467"/>
      <c r="H13" s="467"/>
      <c r="I13" s="467"/>
      <c r="J13" s="468"/>
      <c r="K13" s="67"/>
      <c r="L13" s="67"/>
      <c r="M13" s="63"/>
      <c r="N13" s="63"/>
    </row>
    <row r="14" spans="2:14">
      <c r="B14" s="81"/>
      <c r="C14" s="469" t="s">
        <v>6</v>
      </c>
      <c r="D14" s="469"/>
      <c r="E14" s="82"/>
      <c r="F14" s="82"/>
      <c r="G14" s="82"/>
      <c r="H14" s="82"/>
      <c r="I14" s="82"/>
      <c r="J14" s="83"/>
      <c r="K14" s="67"/>
      <c r="L14" s="67"/>
      <c r="M14" s="63"/>
      <c r="N14" s="63"/>
    </row>
    <row r="15" spans="2:14">
      <c r="B15" s="81"/>
      <c r="C15" s="84"/>
      <c r="D15" s="84"/>
      <c r="E15" s="82"/>
      <c r="F15" s="82"/>
      <c r="G15" s="82"/>
      <c r="H15" s="82"/>
      <c r="I15" s="82"/>
      <c r="J15" s="83"/>
      <c r="K15" s="67"/>
      <c r="L15" s="67"/>
      <c r="M15" s="63"/>
      <c r="N15" s="63"/>
    </row>
    <row r="16" spans="2:14">
      <c r="B16" s="85"/>
      <c r="C16" s="470" t="s">
        <v>8</v>
      </c>
      <c r="D16" s="470"/>
      <c r="E16" s="86">
        <f>SUM(E18:E24)</f>
        <v>176497432.57999998</v>
      </c>
      <c r="F16" s="86">
        <f>SUM(F18:F24)</f>
        <v>4443515610.8899994</v>
      </c>
      <c r="G16" s="86">
        <f>SUM(G18:G24)</f>
        <v>4146595173.8599997</v>
      </c>
      <c r="H16" s="86">
        <f>SUM(H18:H24)</f>
        <v>473417869.61000037</v>
      </c>
      <c r="I16" s="86">
        <f>SUM(I18:I24)</f>
        <v>296920437.03000033</v>
      </c>
      <c r="J16" s="87"/>
      <c r="K16" s="67"/>
      <c r="L16" s="67"/>
      <c r="M16" s="63"/>
      <c r="N16" s="63"/>
    </row>
    <row r="17" spans="2:15">
      <c r="B17" s="88"/>
      <c r="C17" s="64"/>
      <c r="D17" s="64"/>
      <c r="E17" s="89"/>
      <c r="F17" s="89"/>
      <c r="G17" s="89"/>
      <c r="H17" s="89"/>
      <c r="I17" s="89"/>
      <c r="J17" s="90"/>
      <c r="K17" s="67"/>
      <c r="L17" s="67"/>
      <c r="M17" s="63"/>
      <c r="N17" s="63"/>
      <c r="O17" s="63"/>
    </row>
    <row r="18" spans="2:15">
      <c r="B18" s="88"/>
      <c r="C18" s="465" t="s">
        <v>10</v>
      </c>
      <c r="D18" s="465"/>
      <c r="E18" s="91">
        <v>136588085.08999997</v>
      </c>
      <c r="F18" s="91">
        <f>3707054119.21+351194235.1+386371796.89</f>
        <v>4444620151.1999998</v>
      </c>
      <c r="G18" s="91">
        <f>2449529039.51+547372021.12+430952922.93+339305127.33+349245332.76</f>
        <v>4116404443.6499996</v>
      </c>
      <c r="H18" s="92">
        <f>+E18+F18-G18</f>
        <v>464803792.64000034</v>
      </c>
      <c r="I18" s="92">
        <f>+H18-E18</f>
        <v>328215707.55000037</v>
      </c>
      <c r="J18" s="90"/>
      <c r="K18" s="67"/>
      <c r="L18" s="67"/>
      <c r="M18" s="63"/>
      <c r="N18" s="63"/>
      <c r="O18" s="63"/>
    </row>
    <row r="19" spans="2:15">
      <c r="B19" s="88"/>
      <c r="C19" s="465" t="s">
        <v>12</v>
      </c>
      <c r="D19" s="465"/>
      <c r="E19" s="91">
        <v>514589.06</v>
      </c>
      <c r="F19" s="91">
        <f>1920263.45+474875.64+185929.19</f>
        <v>2581068.2799999998</v>
      </c>
      <c r="G19" s="91">
        <f>1602897.84+197822.69+220144.67+435468.64+63566.79</f>
        <v>2519900.63</v>
      </c>
      <c r="H19" s="92">
        <f t="shared" ref="H19:H24" si="0">+E19+F19-G19</f>
        <v>575756.71</v>
      </c>
      <c r="I19" s="92">
        <f t="shared" ref="I19:I24" si="1">+H19-E19</f>
        <v>61167.649999999965</v>
      </c>
      <c r="J19" s="90"/>
      <c r="K19" s="67"/>
      <c r="L19" s="67"/>
      <c r="M19" s="63"/>
      <c r="N19" s="63"/>
      <c r="O19" s="63"/>
    </row>
    <row r="20" spans="2:15">
      <c r="B20" s="88"/>
      <c r="C20" s="465" t="s">
        <v>14</v>
      </c>
      <c r="D20" s="465"/>
      <c r="E20" s="91">
        <v>36558121.82</v>
      </c>
      <c r="F20" s="91">
        <f>-8361319.83-222141.22</f>
        <v>-8583461.0500000007</v>
      </c>
      <c r="G20" s="91">
        <v>20123640.489999998</v>
      </c>
      <c r="H20" s="92">
        <f t="shared" si="0"/>
        <v>7851020.2800000012</v>
      </c>
      <c r="I20" s="92">
        <f t="shared" si="1"/>
        <v>-28707101.539999999</v>
      </c>
      <c r="J20" s="90"/>
      <c r="K20" s="67"/>
      <c r="L20" s="67"/>
      <c r="M20" s="63"/>
      <c r="N20" s="63"/>
      <c r="O20" s="63"/>
    </row>
    <row r="21" spans="2:15">
      <c r="B21" s="88"/>
      <c r="C21" s="465" t="s">
        <v>16</v>
      </c>
      <c r="D21" s="465"/>
      <c r="E21" s="91">
        <v>0</v>
      </c>
      <c r="F21" s="91">
        <v>0</v>
      </c>
      <c r="G21" s="91">
        <v>0</v>
      </c>
      <c r="H21" s="92">
        <f t="shared" si="0"/>
        <v>0</v>
      </c>
      <c r="I21" s="92">
        <f t="shared" si="1"/>
        <v>0</v>
      </c>
      <c r="J21" s="90"/>
      <c r="K21" s="67"/>
      <c r="L21" s="67"/>
      <c r="M21" s="63"/>
      <c r="N21" s="63"/>
      <c r="O21" s="63" t="s">
        <v>83</v>
      </c>
    </row>
    <row r="22" spans="2:15">
      <c r="B22" s="88"/>
      <c r="C22" s="465" t="s">
        <v>18</v>
      </c>
      <c r="D22" s="465"/>
      <c r="E22" s="91">
        <v>2836636.61</v>
      </c>
      <c r="F22" s="91">
        <f>4901111.91-3259.45</f>
        <v>4897852.46</v>
      </c>
      <c r="G22" s="91">
        <f>5458683.26+1896185.3+95085.95+48912.7+48321.88</f>
        <v>7547189.0899999999</v>
      </c>
      <c r="H22" s="92">
        <f t="shared" si="0"/>
        <v>187299.98000000045</v>
      </c>
      <c r="I22" s="92">
        <f t="shared" si="1"/>
        <v>-2649336.6299999994</v>
      </c>
      <c r="J22" s="90"/>
      <c r="K22" s="67"/>
      <c r="L22" s="67"/>
      <c r="M22" s="63"/>
      <c r="N22" s="63"/>
      <c r="O22" s="63"/>
    </row>
    <row r="23" spans="2:15">
      <c r="B23" s="88"/>
      <c r="C23" s="465" t="s">
        <v>20</v>
      </c>
      <c r="D23" s="465"/>
      <c r="E23" s="91">
        <v>0</v>
      </c>
      <c r="F23" s="91">
        <v>0</v>
      </c>
      <c r="G23" s="91">
        <v>0</v>
      </c>
      <c r="H23" s="92">
        <f t="shared" si="0"/>
        <v>0</v>
      </c>
      <c r="I23" s="92">
        <f t="shared" si="1"/>
        <v>0</v>
      </c>
      <c r="J23" s="90"/>
      <c r="K23" s="67"/>
      <c r="L23" s="67"/>
      <c r="M23" s="63" t="s">
        <v>83</v>
      </c>
      <c r="N23" s="63"/>
      <c r="O23" s="63"/>
    </row>
    <row r="24" spans="2:15">
      <c r="B24" s="88"/>
      <c r="C24" s="465" t="s">
        <v>22</v>
      </c>
      <c r="D24" s="465"/>
      <c r="E24" s="91">
        <v>0</v>
      </c>
      <c r="F24" s="91">
        <v>0</v>
      </c>
      <c r="G24" s="91">
        <v>0</v>
      </c>
      <c r="H24" s="92">
        <f t="shared" si="0"/>
        <v>0</v>
      </c>
      <c r="I24" s="92">
        <f t="shared" si="1"/>
        <v>0</v>
      </c>
      <c r="J24" s="90"/>
    </row>
    <row r="25" spans="2:15">
      <c r="B25" s="88"/>
      <c r="C25" s="93"/>
      <c r="D25" s="93"/>
      <c r="E25" s="94"/>
      <c r="F25" s="94"/>
      <c r="G25" s="94"/>
      <c r="H25" s="94"/>
      <c r="I25" s="94"/>
      <c r="J25" s="90"/>
    </row>
    <row r="26" spans="2:15">
      <c r="B26" s="85"/>
      <c r="C26" s="470" t="s">
        <v>27</v>
      </c>
      <c r="D26" s="470"/>
      <c r="E26" s="86">
        <v>6280246050.6599998</v>
      </c>
      <c r="F26" s="86">
        <f>SUM(F28:F36)</f>
        <v>53351277.320000008</v>
      </c>
      <c r="G26" s="86">
        <f>SUM(G28:G36)</f>
        <v>41006658.539999999</v>
      </c>
      <c r="H26" s="86">
        <f>+E26+F26-G26</f>
        <v>6292590669.4399996</v>
      </c>
      <c r="I26" s="86">
        <f>SUM(I28:I36)</f>
        <v>12344618.78000018</v>
      </c>
      <c r="J26" s="87"/>
    </row>
    <row r="27" spans="2:15">
      <c r="B27" s="88"/>
      <c r="C27" s="64"/>
      <c r="D27" s="93"/>
      <c r="E27" s="89"/>
      <c r="F27" s="89"/>
      <c r="G27" s="89"/>
      <c r="H27" s="89"/>
      <c r="I27" s="89"/>
      <c r="J27" s="90"/>
    </row>
    <row r="28" spans="2:15">
      <c r="B28" s="88"/>
      <c r="C28" s="465" t="s">
        <v>29</v>
      </c>
      <c r="D28" s="465"/>
      <c r="E28" s="91">
        <v>0</v>
      </c>
      <c r="F28" s="91">
        <v>0</v>
      </c>
      <c r="G28" s="91">
        <v>0</v>
      </c>
      <c r="H28" s="92">
        <f>+E28+F28-G28</f>
        <v>0</v>
      </c>
      <c r="I28" s="92">
        <f>+H28-E28</f>
        <v>0</v>
      </c>
      <c r="J28" s="90"/>
    </row>
    <row r="29" spans="2:15">
      <c r="B29" s="88"/>
      <c r="C29" s="465" t="s">
        <v>31</v>
      </c>
      <c r="D29" s="465"/>
      <c r="E29" s="91">
        <v>0</v>
      </c>
      <c r="F29" s="91">
        <v>0</v>
      </c>
      <c r="G29" s="91">
        <v>0</v>
      </c>
      <c r="H29" s="92">
        <f t="shared" ref="H29:H36" si="2">+E29+F29-G29</f>
        <v>0</v>
      </c>
      <c r="I29" s="92">
        <f t="shared" ref="I29:I36" si="3">+H29-E29</f>
        <v>0</v>
      </c>
      <c r="J29" s="90"/>
    </row>
    <row r="30" spans="2:15">
      <c r="B30" s="88"/>
      <c r="C30" s="465" t="s">
        <v>33</v>
      </c>
      <c r="D30" s="465"/>
      <c r="E30" s="91">
        <v>6395796955.3299999</v>
      </c>
      <c r="F30" s="91">
        <f>34588015.46+183052.29+740470.74+324337.31</f>
        <v>35835875.800000004</v>
      </c>
      <c r="G30" s="91">
        <v>0</v>
      </c>
      <c r="H30" s="92">
        <f t="shared" si="2"/>
        <v>6431632831.1300001</v>
      </c>
      <c r="I30" s="92">
        <f t="shared" si="3"/>
        <v>35835875.800000191</v>
      </c>
      <c r="J30" s="90"/>
    </row>
    <row r="31" spans="2:15">
      <c r="B31" s="88"/>
      <c r="C31" s="465" t="s">
        <v>84</v>
      </c>
      <c r="D31" s="465"/>
      <c r="E31" s="91">
        <v>136336440.72999999</v>
      </c>
      <c r="F31" s="91">
        <f>1175995.04+1276626.4+995578.4+1911557.28+1744344.73</f>
        <v>7104101.8499999996</v>
      </c>
      <c r="G31" s="91">
        <v>14455920</v>
      </c>
      <c r="H31" s="92">
        <f t="shared" si="2"/>
        <v>128984622.57999998</v>
      </c>
      <c r="I31" s="92">
        <f t="shared" si="3"/>
        <v>-7351818.150000006</v>
      </c>
      <c r="J31" s="90"/>
    </row>
    <row r="32" spans="2:15">
      <c r="B32" s="88"/>
      <c r="C32" s="465" t="s">
        <v>37</v>
      </c>
      <c r="D32" s="465"/>
      <c r="E32" s="91">
        <v>0</v>
      </c>
      <c r="F32" s="91">
        <v>2320000</v>
      </c>
      <c r="G32" s="91">
        <v>0</v>
      </c>
      <c r="H32" s="92">
        <f t="shared" si="2"/>
        <v>2320000</v>
      </c>
      <c r="I32" s="92">
        <f t="shared" si="3"/>
        <v>2320000</v>
      </c>
      <c r="J32" s="90"/>
    </row>
    <row r="33" spans="2:18">
      <c r="B33" s="88"/>
      <c r="C33" s="465" t="s">
        <v>39</v>
      </c>
      <c r="D33" s="465"/>
      <c r="E33" s="91">
        <v>-251887345.39999998</v>
      </c>
      <c r="F33" s="91">
        <v>8091299.6699999999</v>
      </c>
      <c r="G33" s="91">
        <f>14348415.41+3109076.06+3128588.86+3170578.87+2794079.34</f>
        <v>26550738.539999999</v>
      </c>
      <c r="H33" s="92">
        <f t="shared" si="2"/>
        <v>-270346784.26999998</v>
      </c>
      <c r="I33" s="92">
        <f t="shared" si="3"/>
        <v>-18459438.870000005</v>
      </c>
      <c r="J33" s="90"/>
    </row>
    <row r="34" spans="2:18">
      <c r="B34" s="88"/>
      <c r="C34" s="465" t="s">
        <v>41</v>
      </c>
      <c r="D34" s="465"/>
      <c r="E34" s="91">
        <v>0</v>
      </c>
      <c r="F34" s="91">
        <v>0</v>
      </c>
      <c r="G34" s="91">
        <v>0</v>
      </c>
      <c r="H34" s="92">
        <f t="shared" si="2"/>
        <v>0</v>
      </c>
      <c r="I34" s="92">
        <f t="shared" si="3"/>
        <v>0</v>
      </c>
      <c r="J34" s="90"/>
    </row>
    <row r="35" spans="2:18">
      <c r="B35" s="88"/>
      <c r="C35" s="465" t="s">
        <v>42</v>
      </c>
      <c r="D35" s="465"/>
      <c r="E35" s="91">
        <v>0</v>
      </c>
      <c r="F35" s="91">
        <v>0</v>
      </c>
      <c r="G35" s="91">
        <v>0</v>
      </c>
      <c r="H35" s="92">
        <f t="shared" si="2"/>
        <v>0</v>
      </c>
      <c r="I35" s="92">
        <f t="shared" si="3"/>
        <v>0</v>
      </c>
      <c r="J35" s="90"/>
    </row>
    <row r="36" spans="2:18">
      <c r="B36" s="88"/>
      <c r="C36" s="465" t="s">
        <v>44</v>
      </c>
      <c r="D36" s="465"/>
      <c r="E36" s="91">
        <v>0</v>
      </c>
      <c r="F36" s="91">
        <v>0</v>
      </c>
      <c r="G36" s="91">
        <v>0</v>
      </c>
      <c r="H36" s="92">
        <f t="shared" si="2"/>
        <v>0</v>
      </c>
      <c r="I36" s="92">
        <f t="shared" si="3"/>
        <v>0</v>
      </c>
      <c r="J36" s="90"/>
    </row>
    <row r="37" spans="2:18">
      <c r="B37" s="88"/>
      <c r="C37" s="93"/>
      <c r="D37" s="93"/>
      <c r="E37" s="94"/>
      <c r="F37" s="89"/>
      <c r="G37" s="89"/>
      <c r="H37" s="89"/>
      <c r="I37" s="89"/>
      <c r="J37" s="90"/>
    </row>
    <row r="38" spans="2:18">
      <c r="B38" s="81"/>
      <c r="C38" s="469" t="s">
        <v>85</v>
      </c>
      <c r="D38" s="469"/>
      <c r="E38" s="86">
        <v>6456743483.2399998</v>
      </c>
      <c r="F38" s="86">
        <f>+F26+F16</f>
        <v>4496866888.2099991</v>
      </c>
      <c r="G38" s="86">
        <f>+G26+G16</f>
        <v>4187601832.3999996</v>
      </c>
      <c r="H38" s="86">
        <f>+H26+H16</f>
        <v>6766008539.0500002</v>
      </c>
      <c r="I38" s="86">
        <f>+I26+I16</f>
        <v>309265055.81000054</v>
      </c>
      <c r="J38" s="83"/>
    </row>
    <row r="39" spans="2:18">
      <c r="B39" s="471"/>
      <c r="C39" s="472"/>
      <c r="D39" s="472"/>
      <c r="E39" s="472"/>
      <c r="F39" s="472"/>
      <c r="G39" s="472"/>
      <c r="H39" s="472"/>
      <c r="I39" s="472"/>
      <c r="J39" s="473"/>
    </row>
    <row r="40" spans="2:18">
      <c r="B40" s="95"/>
      <c r="C40" s="96"/>
      <c r="D40" s="97"/>
      <c r="F40" s="95"/>
      <c r="G40" s="95"/>
      <c r="H40" s="95"/>
      <c r="I40" s="98"/>
      <c r="J40" s="95"/>
    </row>
    <row r="41" spans="2:18">
      <c r="B41" s="63"/>
      <c r="C41" s="474" t="s">
        <v>64</v>
      </c>
      <c r="D41" s="474"/>
      <c r="E41" s="474"/>
      <c r="F41" s="474"/>
      <c r="G41" s="474"/>
      <c r="H41" s="474"/>
      <c r="I41" s="474"/>
      <c r="J41" s="99"/>
      <c r="K41" s="99"/>
      <c r="L41" s="63"/>
      <c r="M41" s="63"/>
      <c r="N41" s="63"/>
      <c r="O41" s="63"/>
      <c r="P41" s="63"/>
      <c r="Q41" s="63"/>
      <c r="R41" s="63"/>
    </row>
    <row r="42" spans="2:18">
      <c r="B42" s="63"/>
      <c r="C42" s="99"/>
      <c r="D42" s="100"/>
      <c r="E42" s="101"/>
      <c r="F42" s="101"/>
      <c r="G42" s="63"/>
      <c r="H42" s="102"/>
      <c r="I42" s="100"/>
      <c r="J42" s="101"/>
      <c r="K42" s="101"/>
      <c r="L42" s="63"/>
      <c r="M42" s="63"/>
      <c r="N42" s="63"/>
      <c r="O42" s="63"/>
      <c r="P42" s="63"/>
      <c r="Q42" s="63"/>
      <c r="R42" s="63"/>
    </row>
    <row r="43" spans="2:18">
      <c r="B43" s="63"/>
      <c r="C43" s="454" t="s">
        <v>86</v>
      </c>
      <c r="D43" s="454"/>
      <c r="E43" s="101"/>
      <c r="F43" s="454" t="s">
        <v>87</v>
      </c>
      <c r="G43" s="454"/>
      <c r="H43" s="454"/>
      <c r="I43" s="454"/>
      <c r="J43" s="101"/>
      <c r="K43" s="101"/>
      <c r="L43" s="63"/>
      <c r="M43" s="63"/>
      <c r="N43" s="63"/>
      <c r="O43" s="63"/>
      <c r="P43" s="63"/>
      <c r="Q43" s="63"/>
      <c r="R43" s="63"/>
    </row>
    <row r="44" spans="2:18">
      <c r="B44" s="63"/>
      <c r="C44" s="455" t="s">
        <v>88</v>
      </c>
      <c r="D44" s="455"/>
      <c r="E44" s="103"/>
      <c r="F44" s="455" t="s">
        <v>68</v>
      </c>
      <c r="G44" s="455"/>
      <c r="H44" s="454" t="s">
        <v>69</v>
      </c>
      <c r="I44" s="454"/>
      <c r="J44" s="104"/>
      <c r="K44" s="63"/>
      <c r="Q44" s="63"/>
      <c r="R44" s="63"/>
    </row>
    <row r="45" spans="2:18" ht="15" customHeight="1">
      <c r="B45" s="63"/>
      <c r="C45" s="475" t="s">
        <v>70</v>
      </c>
      <c r="D45" s="475"/>
      <c r="E45" s="105"/>
      <c r="F45" s="452" t="s">
        <v>71</v>
      </c>
      <c r="G45" s="452"/>
      <c r="H45" s="451" t="s">
        <v>72</v>
      </c>
      <c r="I45" s="451"/>
      <c r="J45" s="104"/>
      <c r="K45" s="63"/>
      <c r="Q45" s="63"/>
      <c r="R45" s="63"/>
    </row>
    <row r="46" spans="2:18">
      <c r="C46" s="63"/>
      <c r="D46" s="63"/>
      <c r="E46" s="106"/>
      <c r="F46" s="63"/>
      <c r="G46" s="63"/>
      <c r="H46" s="63"/>
    </row>
    <row r="47" spans="2:18" hidden="1">
      <c r="C47" s="63"/>
      <c r="D47" s="63"/>
      <c r="E47" s="106"/>
      <c r="F47" s="63"/>
      <c r="G47" s="63"/>
      <c r="H47" s="63"/>
    </row>
  </sheetData>
  <mergeCells count="43">
    <mergeCell ref="C44:D44"/>
    <mergeCell ref="F44:G44"/>
    <mergeCell ref="H44:I44"/>
    <mergeCell ref="C45:D45"/>
    <mergeCell ref="F45:G45"/>
    <mergeCell ref="H45:I45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28:D28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B12:J12"/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  <ignoredErrors>
    <ignoredError sqref="F18:F20 F22:G22 G18:G19 F30:F31 G33" unlockedFormula="1"/>
    <ignoredError sqref="H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selection activeCell="J50" sqref="J50"/>
    </sheetView>
  </sheetViews>
  <sheetFormatPr baseColWidth="10" defaultColWidth="0" defaultRowHeight="15" customHeight="1" zeroHeight="1"/>
  <cols>
    <col min="1" max="1" width="2.42578125" style="107" customWidth="1"/>
    <col min="2" max="2" width="3" style="107" customWidth="1"/>
    <col min="3" max="4" width="11.42578125" style="107" customWidth="1"/>
    <col min="5" max="5" width="21.7109375" style="107" customWidth="1"/>
    <col min="6" max="6" width="5.28515625" style="107" customWidth="1"/>
    <col min="7" max="7" width="21" style="107" customWidth="1"/>
    <col min="8" max="8" width="17.28515625" style="107" bestFit="1" customWidth="1"/>
    <col min="9" max="9" width="20.42578125" style="107" bestFit="1" customWidth="1"/>
    <col min="10" max="10" width="21" style="107" customWidth="1"/>
    <col min="11" max="11" width="2.7109375" style="107" customWidth="1"/>
    <col min="12" max="12" width="3.7109375" style="107" customWidth="1"/>
    <col min="13" max="18" width="0" style="107" hidden="1" customWidth="1"/>
    <col min="19" max="16384" width="11.42578125" style="107" hidden="1"/>
  </cols>
  <sheetData>
    <row r="1" spans="2:11"/>
    <row r="2" spans="2:11" ht="15.75">
      <c r="C2" s="108"/>
      <c r="D2" s="478" t="s">
        <v>0</v>
      </c>
      <c r="E2" s="478"/>
      <c r="F2" s="478"/>
      <c r="G2" s="478"/>
      <c r="H2" s="478"/>
      <c r="I2" s="478"/>
      <c r="J2" s="108"/>
      <c r="K2" s="108"/>
    </row>
    <row r="3" spans="2:11" ht="15.75">
      <c r="C3" s="108"/>
      <c r="D3" s="478" t="s">
        <v>89</v>
      </c>
      <c r="E3" s="478"/>
      <c r="F3" s="478"/>
      <c r="G3" s="478"/>
      <c r="H3" s="478"/>
      <c r="I3" s="478"/>
      <c r="J3" s="108"/>
      <c r="K3" s="108"/>
    </row>
    <row r="4" spans="2:11" ht="15.75">
      <c r="C4" s="108"/>
      <c r="D4" s="478" t="s">
        <v>74</v>
      </c>
      <c r="E4" s="478"/>
      <c r="F4" s="478"/>
      <c r="G4" s="478"/>
      <c r="H4" s="478"/>
      <c r="I4" s="478"/>
      <c r="J4" s="108"/>
      <c r="K4" s="108"/>
    </row>
    <row r="5" spans="2:11">
      <c r="C5" s="108"/>
      <c r="D5" s="479" t="s">
        <v>3</v>
      </c>
      <c r="E5" s="479"/>
      <c r="F5" s="479"/>
      <c r="G5" s="479"/>
      <c r="H5" s="479"/>
      <c r="I5" s="479"/>
      <c r="J5" s="108"/>
      <c r="K5" s="108"/>
    </row>
    <row r="6" spans="2:11">
      <c r="B6" s="9"/>
      <c r="C6" s="7"/>
      <c r="D6" s="447"/>
      <c r="E6" s="447"/>
      <c r="F6" s="447"/>
      <c r="G6" s="447"/>
      <c r="H6" s="447"/>
      <c r="I6" s="447"/>
      <c r="J6" s="11"/>
      <c r="K6" s="109"/>
    </row>
    <row r="7" spans="2:11">
      <c r="B7" s="110"/>
      <c r="C7" s="476"/>
      <c r="D7" s="476"/>
      <c r="E7" s="476"/>
      <c r="F7" s="476"/>
      <c r="G7" s="476"/>
      <c r="H7" s="476"/>
      <c r="I7" s="476"/>
      <c r="J7" s="476"/>
      <c r="K7" s="476"/>
    </row>
    <row r="8" spans="2:11" ht="24">
      <c r="B8" s="111"/>
      <c r="C8" s="477" t="s">
        <v>90</v>
      </c>
      <c r="D8" s="477"/>
      <c r="E8" s="477"/>
      <c r="F8" s="112"/>
      <c r="G8" s="113" t="s">
        <v>91</v>
      </c>
      <c r="H8" s="113" t="s">
        <v>92</v>
      </c>
      <c r="I8" s="112" t="s">
        <v>93</v>
      </c>
      <c r="J8" s="112" t="s">
        <v>94</v>
      </c>
      <c r="K8" s="114"/>
    </row>
    <row r="9" spans="2:11">
      <c r="B9" s="17"/>
      <c r="C9" s="480" t="s">
        <v>95</v>
      </c>
      <c r="D9" s="480"/>
      <c r="E9" s="480"/>
      <c r="F9" s="115"/>
      <c r="G9" s="115"/>
      <c r="H9" s="115"/>
      <c r="I9" s="115"/>
      <c r="J9" s="115"/>
      <c r="K9" s="116"/>
    </row>
    <row r="10" spans="2:11">
      <c r="B10" s="117"/>
      <c r="C10" s="481" t="s">
        <v>96</v>
      </c>
      <c r="D10" s="481"/>
      <c r="E10" s="481"/>
      <c r="F10" s="23"/>
      <c r="G10" s="23"/>
      <c r="H10" s="23"/>
      <c r="I10" s="23"/>
      <c r="J10" s="23"/>
      <c r="K10" s="118"/>
    </row>
    <row r="11" spans="2:11">
      <c r="B11" s="117"/>
      <c r="C11" s="480" t="s">
        <v>97</v>
      </c>
      <c r="D11" s="480"/>
      <c r="E11" s="480"/>
      <c r="F11" s="23"/>
      <c r="G11" s="119"/>
      <c r="H11" s="119"/>
      <c r="I11" s="120">
        <v>-47632869.560000002</v>
      </c>
      <c r="J11" s="120">
        <f>+J12+J18</f>
        <v>-25352869.559999999</v>
      </c>
      <c r="K11" s="121"/>
    </row>
    <row r="12" spans="2:11">
      <c r="B12" s="122"/>
      <c r="C12" s="123"/>
      <c r="D12" s="453" t="s">
        <v>98</v>
      </c>
      <c r="E12" s="453"/>
      <c r="F12" s="23"/>
      <c r="G12" s="124"/>
      <c r="H12" s="124"/>
      <c r="I12" s="125">
        <v>-45632869.560000002</v>
      </c>
      <c r="J12" s="125">
        <f>SUM(J13:J15)</f>
        <v>-25352869.559999999</v>
      </c>
      <c r="K12" s="126"/>
    </row>
    <row r="13" spans="2:11">
      <c r="B13" s="122"/>
      <c r="C13" s="123"/>
      <c r="D13" s="50"/>
      <c r="E13" s="50"/>
      <c r="F13" s="23"/>
      <c r="G13" s="124" t="s">
        <v>99</v>
      </c>
      <c r="H13" s="124" t="s">
        <v>100</v>
      </c>
      <c r="I13" s="125">
        <v>-21000000</v>
      </c>
      <c r="J13" s="125">
        <v>0</v>
      </c>
      <c r="K13" s="126"/>
    </row>
    <row r="14" spans="2:11">
      <c r="B14" s="122"/>
      <c r="C14" s="123"/>
      <c r="D14" s="50"/>
      <c r="E14" s="50"/>
      <c r="F14" s="23"/>
      <c r="G14" s="124" t="s">
        <v>99</v>
      </c>
      <c r="H14" s="124" t="s">
        <v>101</v>
      </c>
      <c r="I14" s="125">
        <v>-6372000</v>
      </c>
      <c r="J14" s="125">
        <v>-7092000</v>
      </c>
      <c r="K14" s="126"/>
    </row>
    <row r="15" spans="2:11">
      <c r="B15" s="122"/>
      <c r="C15" s="123"/>
      <c r="D15" s="50"/>
      <c r="E15" s="50"/>
      <c r="F15" s="23"/>
      <c r="G15" s="124" t="s">
        <v>99</v>
      </c>
      <c r="H15" s="124" t="s">
        <v>102</v>
      </c>
      <c r="I15" s="125">
        <v>-18260869.559999999</v>
      </c>
      <c r="J15" s="125">
        <v>-18260869.559999999</v>
      </c>
      <c r="K15" s="126"/>
    </row>
    <row r="16" spans="2:11">
      <c r="B16" s="122"/>
      <c r="C16" s="123"/>
      <c r="D16" s="453" t="s">
        <v>103</v>
      </c>
      <c r="E16" s="453"/>
      <c r="F16" s="23"/>
      <c r="G16" s="124"/>
      <c r="H16" s="124"/>
      <c r="I16" s="125">
        <v>0</v>
      </c>
      <c r="J16" s="125">
        <v>0</v>
      </c>
      <c r="K16" s="126"/>
    </row>
    <row r="17" spans="2:11">
      <c r="B17" s="122"/>
      <c r="C17" s="123"/>
      <c r="D17" s="453" t="s">
        <v>104</v>
      </c>
      <c r="E17" s="453"/>
      <c r="F17" s="23"/>
      <c r="G17" s="124"/>
      <c r="H17" s="124"/>
      <c r="I17" s="125">
        <v>0</v>
      </c>
      <c r="J17" s="125">
        <v>0</v>
      </c>
      <c r="K17" s="126"/>
    </row>
    <row r="18" spans="2:11">
      <c r="B18" s="122"/>
      <c r="C18" s="123"/>
      <c r="D18" s="21" t="s">
        <v>105</v>
      </c>
      <c r="E18" s="21"/>
      <c r="F18" s="23"/>
      <c r="G18" s="124" t="s">
        <v>99</v>
      </c>
      <c r="H18" s="127" t="s">
        <v>106</v>
      </c>
      <c r="I18" s="128">
        <v>-2000000</v>
      </c>
      <c r="J18" s="128">
        <v>0</v>
      </c>
      <c r="K18" s="126"/>
    </row>
    <row r="19" spans="2:11">
      <c r="B19" s="117"/>
      <c r="C19" s="480" t="s">
        <v>107</v>
      </c>
      <c r="D19" s="480"/>
      <c r="E19" s="480"/>
      <c r="F19" s="23"/>
      <c r="G19" s="119"/>
      <c r="H19" s="119"/>
      <c r="I19" s="120">
        <v>0</v>
      </c>
      <c r="J19" s="120">
        <v>0</v>
      </c>
      <c r="K19" s="121"/>
    </row>
    <row r="20" spans="2:11">
      <c r="B20" s="122"/>
      <c r="C20" s="123"/>
      <c r="D20" s="453" t="s">
        <v>108</v>
      </c>
      <c r="E20" s="453"/>
      <c r="F20" s="23"/>
      <c r="G20" s="124"/>
      <c r="H20" s="124"/>
      <c r="I20" s="125">
        <v>0</v>
      </c>
      <c r="J20" s="125">
        <v>0</v>
      </c>
      <c r="K20" s="126"/>
    </row>
    <row r="21" spans="2:11">
      <c r="B21" s="122"/>
      <c r="C21" s="123"/>
      <c r="D21" s="453" t="s">
        <v>109</v>
      </c>
      <c r="E21" s="453"/>
      <c r="F21" s="23"/>
      <c r="G21" s="124"/>
      <c r="H21" s="129"/>
      <c r="I21" s="125">
        <v>0</v>
      </c>
      <c r="J21" s="125">
        <v>0</v>
      </c>
      <c r="K21" s="126"/>
    </row>
    <row r="22" spans="2:11">
      <c r="B22" s="122"/>
      <c r="C22" s="123"/>
      <c r="D22" s="453" t="s">
        <v>103</v>
      </c>
      <c r="E22" s="453"/>
      <c r="F22" s="23"/>
      <c r="G22" s="124"/>
      <c r="H22" s="130"/>
      <c r="I22" s="125">
        <v>0</v>
      </c>
      <c r="J22" s="125">
        <v>0</v>
      </c>
      <c r="K22" s="126"/>
    </row>
    <row r="23" spans="2:11">
      <c r="B23" s="122"/>
      <c r="C23" s="131"/>
      <c r="D23" s="453" t="s">
        <v>104</v>
      </c>
      <c r="E23" s="453"/>
      <c r="F23" s="23"/>
      <c r="G23" s="124"/>
      <c r="H23" s="130"/>
      <c r="I23" s="125">
        <v>0</v>
      </c>
      <c r="J23" s="125">
        <v>0</v>
      </c>
      <c r="K23" s="126"/>
    </row>
    <row r="24" spans="2:11">
      <c r="B24" s="122"/>
      <c r="C24" s="123"/>
      <c r="D24" s="123"/>
      <c r="E24" s="21"/>
      <c r="F24" s="23"/>
      <c r="G24" s="132"/>
      <c r="H24" s="132"/>
      <c r="I24" s="120"/>
      <c r="J24" s="120"/>
      <c r="K24" s="126"/>
    </row>
    <row r="25" spans="2:11">
      <c r="B25" s="117"/>
      <c r="C25" s="480" t="s">
        <v>110</v>
      </c>
      <c r="D25" s="480"/>
      <c r="E25" s="480"/>
      <c r="F25" s="23"/>
      <c r="G25" s="119"/>
      <c r="H25" s="119"/>
      <c r="I25" s="120">
        <v>-47632869.560000002</v>
      </c>
      <c r="J25" s="120">
        <f>+J11</f>
        <v>-25352869.559999999</v>
      </c>
      <c r="K25" s="121"/>
    </row>
    <row r="26" spans="2:11">
      <c r="B26" s="117"/>
      <c r="C26" s="123"/>
      <c r="D26" s="123"/>
      <c r="E26" s="44"/>
      <c r="F26" s="23"/>
      <c r="G26" s="132"/>
      <c r="H26" s="132"/>
      <c r="I26" s="133"/>
      <c r="J26" s="133"/>
      <c r="K26" s="121"/>
    </row>
    <row r="27" spans="2:11">
      <c r="B27" s="117"/>
      <c r="C27" s="481" t="s">
        <v>111</v>
      </c>
      <c r="D27" s="481"/>
      <c r="E27" s="481"/>
      <c r="F27" s="23"/>
      <c r="G27" s="132"/>
      <c r="H27" s="132"/>
      <c r="I27" s="133"/>
      <c r="J27" s="133"/>
      <c r="K27" s="121"/>
    </row>
    <row r="28" spans="2:11">
      <c r="B28" s="117"/>
      <c r="C28" s="480" t="s">
        <v>97</v>
      </c>
      <c r="D28" s="480"/>
      <c r="E28" s="480"/>
      <c r="F28" s="23"/>
      <c r="G28" s="119"/>
      <c r="H28" s="119"/>
      <c r="I28" s="120">
        <v>-129147551.17999999</v>
      </c>
      <c r="J28" s="120">
        <f>+J29</f>
        <v>-109412899.00999999</v>
      </c>
      <c r="K28" s="121"/>
    </row>
    <row r="29" spans="2:11">
      <c r="B29" s="122"/>
      <c r="C29" s="123"/>
      <c r="D29" s="453" t="s">
        <v>98</v>
      </c>
      <c r="E29" s="453"/>
      <c r="F29" s="23"/>
      <c r="G29" s="124"/>
      <c r="H29" s="124"/>
      <c r="I29" s="125">
        <v>-129147551.17999999</v>
      </c>
      <c r="J29" s="125">
        <f>SUM(J30:J31)</f>
        <v>-109412899.00999999</v>
      </c>
      <c r="K29" s="126"/>
    </row>
    <row r="30" spans="2:11">
      <c r="B30" s="122"/>
      <c r="C30" s="123"/>
      <c r="D30" s="50"/>
      <c r="E30" s="50"/>
      <c r="F30" s="23"/>
      <c r="G30" s="124" t="s">
        <v>99</v>
      </c>
      <c r="H30" s="124" t="s">
        <v>112</v>
      </c>
      <c r="I30" s="125">
        <v>-95669290.299999997</v>
      </c>
      <c r="J30" s="134">
        <v>-89630290.299999997</v>
      </c>
      <c r="K30" s="126"/>
    </row>
    <row r="31" spans="2:11">
      <c r="B31" s="122"/>
      <c r="C31" s="123"/>
      <c r="D31" s="50"/>
      <c r="E31" s="50"/>
      <c r="F31" s="23"/>
      <c r="G31" s="124" t="s">
        <v>99</v>
      </c>
      <c r="H31" s="124" t="s">
        <v>113</v>
      </c>
      <c r="I31" s="125">
        <v>-33478260.879999999</v>
      </c>
      <c r="J31" s="125">
        <v>-19782608.710000001</v>
      </c>
      <c r="K31" s="126"/>
    </row>
    <row r="32" spans="2:11">
      <c r="B32" s="122"/>
      <c r="C32" s="131"/>
      <c r="D32" s="453" t="s">
        <v>103</v>
      </c>
      <c r="E32" s="453"/>
      <c r="F32" s="131"/>
      <c r="G32" s="135"/>
      <c r="H32" s="135"/>
      <c r="I32" s="125">
        <v>0</v>
      </c>
      <c r="J32" s="125">
        <v>0</v>
      </c>
      <c r="K32" s="126"/>
    </row>
    <row r="33" spans="2:11">
      <c r="B33" s="122"/>
      <c r="C33" s="131"/>
      <c r="D33" s="453" t="s">
        <v>104</v>
      </c>
      <c r="E33" s="453"/>
      <c r="F33" s="131"/>
      <c r="G33" s="135"/>
      <c r="H33" s="135"/>
      <c r="I33" s="125">
        <v>0</v>
      </c>
      <c r="J33" s="125">
        <v>0</v>
      </c>
      <c r="K33" s="126"/>
    </row>
    <row r="34" spans="2:11">
      <c r="B34" s="122"/>
      <c r="C34" s="123"/>
      <c r="D34" s="123"/>
      <c r="E34" s="21"/>
      <c r="F34" s="23"/>
      <c r="G34" s="132"/>
      <c r="H34" s="132"/>
      <c r="I34" s="120"/>
      <c r="J34" s="120"/>
      <c r="K34" s="126"/>
    </row>
    <row r="35" spans="2:11">
      <c r="B35" s="117"/>
      <c r="C35" s="480" t="s">
        <v>107</v>
      </c>
      <c r="D35" s="480"/>
      <c r="E35" s="480"/>
      <c r="F35" s="23"/>
      <c r="G35" s="119"/>
      <c r="H35" s="119"/>
      <c r="I35" s="120">
        <v>0</v>
      </c>
      <c r="J35" s="120">
        <v>0</v>
      </c>
      <c r="K35" s="121"/>
    </row>
    <row r="36" spans="2:11">
      <c r="B36" s="122"/>
      <c r="C36" s="123"/>
      <c r="D36" s="453" t="s">
        <v>108</v>
      </c>
      <c r="E36" s="453"/>
      <c r="F36" s="23"/>
      <c r="G36" s="124"/>
      <c r="H36" s="124"/>
      <c r="I36" s="125">
        <v>0</v>
      </c>
      <c r="J36" s="125">
        <v>0</v>
      </c>
      <c r="K36" s="126"/>
    </row>
    <row r="37" spans="2:11">
      <c r="B37" s="122"/>
      <c r="C37" s="123"/>
      <c r="D37" s="453" t="s">
        <v>109</v>
      </c>
      <c r="E37" s="453"/>
      <c r="F37" s="23"/>
      <c r="G37" s="124"/>
      <c r="H37" s="124"/>
      <c r="I37" s="125">
        <v>0</v>
      </c>
      <c r="J37" s="125">
        <v>0</v>
      </c>
      <c r="K37" s="126"/>
    </row>
    <row r="38" spans="2:11">
      <c r="B38" s="122"/>
      <c r="C38" s="123"/>
      <c r="D38" s="453" t="s">
        <v>103</v>
      </c>
      <c r="E38" s="453"/>
      <c r="F38" s="23"/>
      <c r="G38" s="124"/>
      <c r="H38" s="124"/>
      <c r="I38" s="125">
        <v>0</v>
      </c>
      <c r="J38" s="125">
        <v>0</v>
      </c>
      <c r="K38" s="126"/>
    </row>
    <row r="39" spans="2:11">
      <c r="B39" s="122"/>
      <c r="C39" s="23"/>
      <c r="D39" s="453" t="s">
        <v>104</v>
      </c>
      <c r="E39" s="453"/>
      <c r="F39" s="23"/>
      <c r="G39" s="124"/>
      <c r="H39" s="130"/>
      <c r="I39" s="125">
        <v>0</v>
      </c>
      <c r="J39" s="125">
        <v>0</v>
      </c>
      <c r="K39" s="126"/>
    </row>
    <row r="40" spans="2:11">
      <c r="B40" s="122"/>
      <c r="C40" s="23"/>
      <c r="D40" s="23"/>
      <c r="E40" s="21"/>
      <c r="F40" s="23"/>
      <c r="G40" s="132"/>
      <c r="H40" s="132"/>
      <c r="I40" s="120"/>
      <c r="J40" s="120"/>
      <c r="K40" s="126"/>
    </row>
    <row r="41" spans="2:11">
      <c r="B41" s="117"/>
      <c r="C41" s="480" t="s">
        <v>114</v>
      </c>
      <c r="D41" s="480"/>
      <c r="E41" s="480"/>
      <c r="F41" s="23"/>
      <c r="G41" s="136"/>
      <c r="H41" s="136"/>
      <c r="I41" s="120">
        <v>-129147551.17999999</v>
      </c>
      <c r="J41" s="120">
        <f>+J28</f>
        <v>-109412899.00999999</v>
      </c>
      <c r="K41" s="121"/>
    </row>
    <row r="42" spans="2:11">
      <c r="B42" s="122"/>
      <c r="C42" s="123"/>
      <c r="D42" s="123"/>
      <c r="E42" s="21"/>
      <c r="F42" s="23"/>
      <c r="G42" s="132"/>
      <c r="H42" s="132"/>
      <c r="I42" s="120"/>
      <c r="J42" s="120"/>
      <c r="K42" s="126"/>
    </row>
    <row r="43" spans="2:11">
      <c r="B43" s="122"/>
      <c r="C43" s="480" t="s">
        <v>115</v>
      </c>
      <c r="D43" s="480"/>
      <c r="E43" s="480"/>
      <c r="F43" s="23"/>
      <c r="G43" s="124"/>
      <c r="H43" s="124"/>
      <c r="I43" s="128">
        <v>-223251916.06999999</v>
      </c>
      <c r="J43" s="137">
        <v>-202411092.91</v>
      </c>
      <c r="K43" s="126"/>
    </row>
    <row r="44" spans="2:11">
      <c r="B44" s="122"/>
      <c r="C44" s="123"/>
      <c r="D44" s="123"/>
      <c r="E44" s="21"/>
      <c r="F44" s="23"/>
      <c r="G44" s="132"/>
      <c r="H44" s="132"/>
      <c r="I44" s="120"/>
      <c r="J44" s="120"/>
      <c r="K44" s="126"/>
    </row>
    <row r="45" spans="2:11">
      <c r="B45" s="138"/>
      <c r="C45" s="482" t="s">
        <v>116</v>
      </c>
      <c r="D45" s="482"/>
      <c r="E45" s="482"/>
      <c r="F45" s="139"/>
      <c r="G45" s="140"/>
      <c r="H45" s="140"/>
      <c r="I45" s="141">
        <v>-400032336.81</v>
      </c>
      <c r="J45" s="141">
        <f>J43+J41+J25</f>
        <v>-337176861.47999996</v>
      </c>
      <c r="K45" s="142"/>
    </row>
    <row r="46" spans="2:11">
      <c r="C46" s="143"/>
      <c r="D46" s="143"/>
      <c r="E46" s="144"/>
      <c r="F46" s="145"/>
      <c r="G46" s="144"/>
      <c r="H46" s="145"/>
      <c r="I46" s="145"/>
      <c r="J46" s="145"/>
    </row>
    <row r="47" spans="2:11">
      <c r="B47" s="6"/>
      <c r="C47" s="453" t="s">
        <v>64</v>
      </c>
      <c r="D47" s="453"/>
      <c r="E47" s="453"/>
      <c r="F47" s="453"/>
      <c r="G47" s="453"/>
      <c r="H47" s="453"/>
      <c r="I47" s="453"/>
      <c r="J47" s="453"/>
      <c r="K47" s="453"/>
    </row>
    <row r="48" spans="2:11">
      <c r="B48" s="6"/>
      <c r="C48" s="21"/>
      <c r="D48" s="56"/>
      <c r="E48" s="57"/>
      <c r="F48" s="57"/>
      <c r="G48" s="6"/>
      <c r="H48" s="58"/>
      <c r="I48" s="56"/>
      <c r="J48" s="57"/>
      <c r="K48" s="57"/>
    </row>
    <row r="49" spans="2:12">
      <c r="B49" s="148"/>
      <c r="C49" s="21" t="s">
        <v>119</v>
      </c>
      <c r="D49" s="146"/>
      <c r="E49" s="148"/>
      <c r="F49" s="57"/>
      <c r="G49" s="6"/>
      <c r="H49" s="483"/>
      <c r="I49" s="483"/>
      <c r="J49" s="57"/>
      <c r="K49" s="57"/>
    </row>
    <row r="50" spans="2:12">
      <c r="C50" s="454" t="s">
        <v>67</v>
      </c>
      <c r="D50" s="454"/>
      <c r="E50" s="454"/>
      <c r="G50" s="151" t="s">
        <v>68</v>
      </c>
      <c r="H50" s="151"/>
      <c r="J50" s="150" t="s">
        <v>69</v>
      </c>
      <c r="K50" s="149"/>
      <c r="L50" s="150"/>
    </row>
    <row r="51" spans="2:12" ht="15" customHeight="1">
      <c r="C51" s="451" t="s">
        <v>70</v>
      </c>
      <c r="D51" s="451"/>
      <c r="E51" s="451"/>
      <c r="G51" s="451" t="s">
        <v>117</v>
      </c>
      <c r="H51" s="451"/>
      <c r="J51" s="107" t="s">
        <v>118</v>
      </c>
      <c r="K51" s="57"/>
    </row>
    <row r="52" spans="2:12">
      <c r="G52" s="146"/>
      <c r="J52" s="147"/>
    </row>
    <row r="53" spans="2:12"/>
    <row r="54" spans="2:12">
      <c r="J54" s="147"/>
    </row>
    <row r="55" spans="2:12"/>
    <row r="56" spans="2:12" ht="15" customHeight="1"/>
    <row r="57" spans="2:12" ht="15" customHeight="1"/>
    <row r="58" spans="2:12" ht="15" customHeight="1"/>
    <row r="59" spans="2:12" ht="15" customHeight="1"/>
  </sheetData>
  <mergeCells count="37">
    <mergeCell ref="C51:E51"/>
    <mergeCell ref="G51:H51"/>
    <mergeCell ref="C50:E50"/>
    <mergeCell ref="C47:K47"/>
    <mergeCell ref="H49:I49"/>
    <mergeCell ref="C45:E45"/>
    <mergeCell ref="D23:E23"/>
    <mergeCell ref="C25:E25"/>
    <mergeCell ref="C27:E27"/>
    <mergeCell ref="C28:E28"/>
    <mergeCell ref="D29:E29"/>
    <mergeCell ref="D32:E32"/>
    <mergeCell ref="C35:E35"/>
    <mergeCell ref="D36:E36"/>
    <mergeCell ref="D37:E37"/>
    <mergeCell ref="D38:E38"/>
    <mergeCell ref="D39:E39"/>
    <mergeCell ref="C41:E41"/>
    <mergeCell ref="C43:E43"/>
    <mergeCell ref="C9:E9"/>
    <mergeCell ref="C10:E10"/>
    <mergeCell ref="C11:E11"/>
    <mergeCell ref="D12:E12"/>
    <mergeCell ref="D33:E33"/>
    <mergeCell ref="C19:E19"/>
    <mergeCell ref="D20:E20"/>
    <mergeCell ref="D21:E21"/>
    <mergeCell ref="D22:E22"/>
    <mergeCell ref="D16:E16"/>
    <mergeCell ref="D17:E17"/>
    <mergeCell ref="D6:I6"/>
    <mergeCell ref="C7:K7"/>
    <mergeCell ref="C8:E8"/>
    <mergeCell ref="D2:I2"/>
    <mergeCell ref="D3:I3"/>
    <mergeCell ref="D4:I4"/>
    <mergeCell ref="D5:I5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D44" sqref="D44:E44"/>
    </sheetView>
  </sheetViews>
  <sheetFormatPr baseColWidth="10" defaultColWidth="0" defaultRowHeight="15" customHeight="1" zeroHeight="1"/>
  <cols>
    <col min="1" max="1" width="3.42578125" customWidth="1"/>
    <col min="2" max="2" width="3.7109375" customWidth="1"/>
    <col min="3" max="3" width="11.42578125" customWidth="1"/>
    <col min="4" max="4" width="49.42578125" customWidth="1"/>
    <col min="5" max="5" width="16.42578125" bestFit="1" customWidth="1"/>
    <col min="6" max="7" width="21" customWidth="1"/>
    <col min="8" max="8" width="20.42578125" bestFit="1" customWidth="1"/>
    <col min="9" max="9" width="21" customWidth="1"/>
    <col min="10" max="10" width="4.5703125" customWidth="1"/>
    <col min="11" max="11" width="15.85546875" bestFit="1" customWidth="1"/>
    <col min="12" max="16384" width="11.42578125" hidden="1"/>
  </cols>
  <sheetData>
    <row r="1" spans="2:10">
      <c r="B1" s="63"/>
      <c r="C1" s="64"/>
      <c r="D1" s="63"/>
      <c r="E1" s="63"/>
      <c r="F1" s="63"/>
      <c r="G1" s="63"/>
      <c r="H1" s="63"/>
      <c r="I1" s="63"/>
      <c r="J1" s="63"/>
    </row>
    <row r="2" spans="2:10">
      <c r="B2" s="63"/>
      <c r="C2" s="66"/>
      <c r="D2" s="462" t="s">
        <v>0</v>
      </c>
      <c r="E2" s="462"/>
      <c r="F2" s="462"/>
      <c r="G2" s="462"/>
      <c r="H2" s="462"/>
      <c r="I2" s="66"/>
      <c r="J2" s="66"/>
    </row>
    <row r="3" spans="2:10">
      <c r="C3" s="66"/>
      <c r="D3" s="462" t="s">
        <v>120</v>
      </c>
      <c r="E3" s="462"/>
      <c r="F3" s="462"/>
      <c r="G3" s="462"/>
      <c r="H3" s="462"/>
      <c r="I3" s="66"/>
      <c r="J3" s="66"/>
    </row>
    <row r="4" spans="2:10">
      <c r="C4" s="66"/>
      <c r="D4" s="484" t="s">
        <v>74</v>
      </c>
      <c r="E4" s="484"/>
      <c r="F4" s="484"/>
      <c r="G4" s="484"/>
      <c r="H4" s="484"/>
      <c r="I4" s="66"/>
      <c r="J4" s="66"/>
    </row>
    <row r="5" spans="2:10">
      <c r="C5" s="66"/>
      <c r="D5" s="462" t="s">
        <v>121</v>
      </c>
      <c r="E5" s="462"/>
      <c r="F5" s="462"/>
      <c r="G5" s="462"/>
      <c r="H5" s="462"/>
      <c r="I5" s="66"/>
      <c r="J5" s="66"/>
    </row>
    <row r="6" spans="2:10">
      <c r="B6" s="68"/>
      <c r="C6" s="69"/>
      <c r="D6" s="485"/>
      <c r="E6" s="485"/>
      <c r="F6" s="485"/>
      <c r="G6" s="485"/>
      <c r="H6" s="485"/>
      <c r="I6" s="485"/>
      <c r="J6" s="485"/>
    </row>
    <row r="7" spans="2:10">
      <c r="B7" s="68"/>
      <c r="C7" s="69"/>
      <c r="D7" s="447"/>
      <c r="E7" s="447"/>
      <c r="F7" s="447"/>
      <c r="G7" s="447"/>
      <c r="H7" s="447"/>
      <c r="I7" s="153"/>
      <c r="J7" s="153"/>
    </row>
    <row r="8" spans="2:10">
      <c r="B8" s="68"/>
      <c r="C8" s="68"/>
      <c r="D8" s="68" t="s">
        <v>83</v>
      </c>
      <c r="E8" s="68"/>
      <c r="F8" s="68"/>
      <c r="G8" s="68"/>
      <c r="H8" s="68"/>
      <c r="I8" s="68"/>
      <c r="J8" s="68"/>
    </row>
    <row r="9" spans="2:10">
      <c r="B9" s="68"/>
      <c r="C9" s="68"/>
      <c r="D9" s="68"/>
      <c r="E9" s="68"/>
      <c r="F9" s="68"/>
      <c r="G9" s="68"/>
      <c r="H9" s="68"/>
      <c r="I9" s="68"/>
      <c r="J9" s="68"/>
    </row>
    <row r="10" spans="2:10" ht="48">
      <c r="B10" s="154"/>
      <c r="C10" s="487" t="s">
        <v>75</v>
      </c>
      <c r="D10" s="487"/>
      <c r="E10" s="155" t="s">
        <v>49</v>
      </c>
      <c r="F10" s="155" t="s">
        <v>122</v>
      </c>
      <c r="G10" s="155" t="s">
        <v>123</v>
      </c>
      <c r="H10" s="155" t="s">
        <v>124</v>
      </c>
      <c r="I10" s="155" t="s">
        <v>125</v>
      </c>
      <c r="J10" s="156"/>
    </row>
    <row r="11" spans="2:10">
      <c r="B11" s="157"/>
      <c r="C11" s="68"/>
      <c r="D11" s="68"/>
      <c r="E11" s="68"/>
      <c r="F11" s="68"/>
      <c r="G11" s="68"/>
      <c r="H11" s="68"/>
      <c r="I11" s="68"/>
      <c r="J11" s="158"/>
    </row>
    <row r="12" spans="2:10">
      <c r="B12" s="88"/>
      <c r="C12" s="159"/>
      <c r="D12" s="160"/>
      <c r="E12" s="161"/>
      <c r="F12" s="91"/>
      <c r="G12" s="30"/>
      <c r="H12" s="162"/>
      <c r="I12" s="163"/>
      <c r="J12" s="164"/>
    </row>
    <row r="13" spans="2:10" ht="15.75" thickBot="1">
      <c r="B13" s="81"/>
      <c r="C13" s="486" t="s">
        <v>58</v>
      </c>
      <c r="D13" s="486"/>
      <c r="E13" s="165">
        <v>0</v>
      </c>
      <c r="F13" s="165">
        <v>-6306.4899999946356</v>
      </c>
      <c r="G13" s="165">
        <v>0</v>
      </c>
      <c r="H13" s="165">
        <v>0</v>
      </c>
      <c r="I13" s="166">
        <f>SUM(E13:H13)</f>
        <v>-6306.4899999946356</v>
      </c>
      <c r="J13" s="164"/>
    </row>
    <row r="14" spans="2:10">
      <c r="B14" s="81"/>
      <c r="C14" s="176"/>
      <c r="D14" s="104"/>
      <c r="E14" s="177"/>
      <c r="F14" s="177"/>
      <c r="G14" s="177"/>
      <c r="H14" s="177"/>
      <c r="I14" s="177"/>
      <c r="J14" s="164"/>
    </row>
    <row r="15" spans="2:10" ht="15" customHeight="1">
      <c r="B15" s="81"/>
      <c r="C15" s="488" t="s">
        <v>126</v>
      </c>
      <c r="D15" s="488"/>
      <c r="E15" s="178">
        <f>SUM(E16:E18)</f>
        <v>0</v>
      </c>
      <c r="F15" s="178"/>
      <c r="G15" s="178"/>
      <c r="H15" s="178">
        <f>SUM(H16:H18)</f>
        <v>0</v>
      </c>
      <c r="I15" s="178">
        <f>SUM(E15:H15)</f>
        <v>0</v>
      </c>
      <c r="J15" s="164"/>
    </row>
    <row r="16" spans="2:10">
      <c r="B16" s="88"/>
      <c r="C16" s="474" t="s">
        <v>127</v>
      </c>
      <c r="D16" s="474"/>
      <c r="E16" s="179">
        <v>0</v>
      </c>
      <c r="F16" s="180"/>
      <c r="G16" s="180"/>
      <c r="H16" s="179">
        <v>0</v>
      </c>
      <c r="I16" s="177">
        <f>SUM(E16:H16)</f>
        <v>0</v>
      </c>
      <c r="J16" s="164"/>
    </row>
    <row r="17" spans="2:10" ht="15" customHeight="1">
      <c r="B17" s="88"/>
      <c r="C17" s="474" t="s">
        <v>51</v>
      </c>
      <c r="D17" s="474"/>
      <c r="E17" s="179">
        <v>0</v>
      </c>
      <c r="F17" s="180"/>
      <c r="G17" s="180"/>
      <c r="H17" s="179">
        <v>0</v>
      </c>
      <c r="I17" s="177">
        <f>SUM(E17:H17)</f>
        <v>0</v>
      </c>
      <c r="J17" s="164"/>
    </row>
    <row r="18" spans="2:10" ht="15" customHeight="1">
      <c r="B18" s="88"/>
      <c r="C18" s="474" t="s">
        <v>128</v>
      </c>
      <c r="D18" s="474"/>
      <c r="E18" s="179">
        <v>0</v>
      </c>
      <c r="F18" s="180"/>
      <c r="G18" s="180"/>
      <c r="H18" s="179">
        <v>0</v>
      </c>
      <c r="I18" s="177">
        <f>SUM(E18:H18)</f>
        <v>0</v>
      </c>
      <c r="J18" s="164"/>
    </row>
    <row r="19" spans="2:10">
      <c r="B19" s="81"/>
      <c r="C19" s="176"/>
      <c r="D19" s="104"/>
      <c r="E19" s="180"/>
      <c r="F19" s="180"/>
      <c r="G19" s="180"/>
      <c r="H19" s="177"/>
      <c r="I19" s="177"/>
      <c r="J19" s="164"/>
    </row>
    <row r="20" spans="2:10" ht="23.25" customHeight="1">
      <c r="B20" s="81"/>
      <c r="C20" s="488" t="s">
        <v>129</v>
      </c>
      <c r="D20" s="488"/>
      <c r="E20" s="181"/>
      <c r="F20" s="178">
        <f>SUM(F22:F24)</f>
        <v>5912666084.5200005</v>
      </c>
      <c r="G20" s="178">
        <f>G21</f>
        <v>144051368.40000001</v>
      </c>
      <c r="H20" s="178">
        <f>SUM(H21:H24)</f>
        <v>0</v>
      </c>
      <c r="I20" s="178">
        <f>SUM(E20:H20)</f>
        <v>6056717452.9200001</v>
      </c>
      <c r="J20" s="164"/>
    </row>
    <row r="21" spans="2:10" ht="15" customHeight="1">
      <c r="B21" s="88"/>
      <c r="C21" s="474" t="s">
        <v>130</v>
      </c>
      <c r="D21" s="474"/>
      <c r="E21" s="180"/>
      <c r="F21" s="180"/>
      <c r="G21" s="179">
        <v>144051368.40000001</v>
      </c>
      <c r="H21" s="179">
        <v>0</v>
      </c>
      <c r="I21" s="177">
        <f>SUM(E21:H21)</f>
        <v>144051368.40000001</v>
      </c>
      <c r="J21" s="164"/>
    </row>
    <row r="22" spans="2:10" ht="15" customHeight="1">
      <c r="B22" s="88"/>
      <c r="C22" s="474" t="s">
        <v>55</v>
      </c>
      <c r="D22" s="474"/>
      <c r="E22" s="180"/>
      <c r="F22" s="179">
        <v>5912666084.5200005</v>
      </c>
      <c r="G22" s="180"/>
      <c r="H22" s="179">
        <v>0</v>
      </c>
      <c r="I22" s="177">
        <f>SUM(E22:H22)</f>
        <v>5912666084.5200005</v>
      </c>
      <c r="J22" s="164"/>
    </row>
    <row r="23" spans="2:10">
      <c r="B23" s="88"/>
      <c r="C23" s="474" t="s">
        <v>131</v>
      </c>
      <c r="D23" s="474"/>
      <c r="E23" s="180"/>
      <c r="F23" s="179">
        <v>0</v>
      </c>
      <c r="G23" s="180"/>
      <c r="H23" s="179">
        <v>0</v>
      </c>
      <c r="I23" s="177">
        <f>SUM(E23:H23)</f>
        <v>0</v>
      </c>
      <c r="J23" s="164"/>
    </row>
    <row r="24" spans="2:10">
      <c r="B24" s="88"/>
      <c r="C24" s="474" t="s">
        <v>57</v>
      </c>
      <c r="D24" s="474"/>
      <c r="E24" s="180"/>
      <c r="F24" s="179">
        <v>0</v>
      </c>
      <c r="G24" s="180"/>
      <c r="H24" s="179">
        <v>0</v>
      </c>
      <c r="I24" s="177">
        <f>SUM(E24:H24)</f>
        <v>0</v>
      </c>
      <c r="J24" s="164"/>
    </row>
    <row r="25" spans="2:10">
      <c r="B25" s="81"/>
      <c r="C25" s="176"/>
      <c r="D25" s="104"/>
      <c r="E25" s="180"/>
      <c r="F25" s="177"/>
      <c r="G25" s="180"/>
      <c r="H25" s="180"/>
      <c r="I25" s="180"/>
      <c r="J25" s="164"/>
    </row>
    <row r="26" spans="2:10" ht="15.75" thickBot="1">
      <c r="B26" s="81"/>
      <c r="C26" s="486" t="s">
        <v>132</v>
      </c>
      <c r="D26" s="486"/>
      <c r="E26" s="182">
        <f>E13+E15+E20</f>
        <v>0</v>
      </c>
      <c r="F26" s="182">
        <f>F13+F15+F20</f>
        <v>5912659778.0300007</v>
      </c>
      <c r="G26" s="182">
        <f>G13+G15+G20</f>
        <v>144051368.40000001</v>
      </c>
      <c r="H26" s="182">
        <f>H13+H15+H20</f>
        <v>0</v>
      </c>
      <c r="I26" s="182">
        <f>SUM(E26:H26)</f>
        <v>6056711146.4300003</v>
      </c>
      <c r="J26" s="164"/>
    </row>
    <row r="27" spans="2:10">
      <c r="B27" s="88"/>
      <c r="C27" s="104"/>
      <c r="D27" s="99"/>
      <c r="E27" s="177"/>
      <c r="F27" s="180"/>
      <c r="G27" s="180"/>
      <c r="H27" s="177"/>
      <c r="I27" s="177"/>
      <c r="J27" s="164"/>
    </row>
    <row r="28" spans="2:10" ht="15" customHeight="1">
      <c r="B28" s="81"/>
      <c r="C28" s="488" t="s">
        <v>133</v>
      </c>
      <c r="D28" s="488"/>
      <c r="E28" s="178">
        <f>SUM(E29:E31)</f>
        <v>0</v>
      </c>
      <c r="F28" s="181"/>
      <c r="G28" s="181"/>
      <c r="H28" s="178">
        <f>SUM(H29:H31)</f>
        <v>0</v>
      </c>
      <c r="I28" s="178">
        <f>SUM(E28:H28)</f>
        <v>0</v>
      </c>
      <c r="J28" s="164"/>
    </row>
    <row r="29" spans="2:10">
      <c r="B29" s="88"/>
      <c r="C29" s="474" t="s">
        <v>50</v>
      </c>
      <c r="D29" s="474"/>
      <c r="E29" s="179">
        <v>0</v>
      </c>
      <c r="F29" s="180"/>
      <c r="G29" s="180"/>
      <c r="H29" s="179">
        <v>0</v>
      </c>
      <c r="I29" s="177">
        <f>SUM(E29:H29)</f>
        <v>0</v>
      </c>
      <c r="J29" s="164"/>
    </row>
    <row r="30" spans="2:10" ht="15" customHeight="1">
      <c r="B30" s="88"/>
      <c r="C30" s="474" t="s">
        <v>51</v>
      </c>
      <c r="D30" s="474"/>
      <c r="E30" s="179">
        <v>0</v>
      </c>
      <c r="F30" s="180"/>
      <c r="G30" s="180"/>
      <c r="H30" s="179">
        <v>0</v>
      </c>
      <c r="I30" s="177">
        <f>SUM(E30:H30)</f>
        <v>0</v>
      </c>
      <c r="J30" s="164"/>
    </row>
    <row r="31" spans="2:10" ht="15" customHeight="1">
      <c r="B31" s="88"/>
      <c r="C31" s="474" t="s">
        <v>128</v>
      </c>
      <c r="D31" s="474"/>
      <c r="E31" s="179">
        <v>0</v>
      </c>
      <c r="F31" s="180"/>
      <c r="G31" s="180"/>
      <c r="H31" s="179">
        <v>0</v>
      </c>
      <c r="I31" s="177">
        <f>SUM(E31:H31)</f>
        <v>0</v>
      </c>
      <c r="J31" s="164"/>
    </row>
    <row r="32" spans="2:10">
      <c r="B32" s="81"/>
      <c r="C32" s="176"/>
      <c r="D32" s="104"/>
      <c r="E32" s="177"/>
      <c r="F32" s="180"/>
      <c r="G32" s="180"/>
      <c r="H32" s="177"/>
      <c r="I32" s="177"/>
      <c r="J32" s="164"/>
    </row>
    <row r="33" spans="2:11" ht="15" customHeight="1">
      <c r="B33" s="81" t="s">
        <v>83</v>
      </c>
      <c r="C33" s="488" t="s">
        <v>134</v>
      </c>
      <c r="D33" s="488"/>
      <c r="E33" s="178"/>
      <c r="F33" s="178">
        <f>+F34</f>
        <v>144051368.40000001</v>
      </c>
      <c r="G33" s="178">
        <f>G34</f>
        <v>240557018.97999999</v>
      </c>
      <c r="H33" s="178">
        <f>SUM(H34:H37)</f>
        <v>-12487856.24</v>
      </c>
      <c r="I33" s="178">
        <f>SUM(E33:H33)</f>
        <v>372120531.13999999</v>
      </c>
      <c r="J33" s="164"/>
    </row>
    <row r="34" spans="2:11" ht="15" customHeight="1">
      <c r="B34" s="88"/>
      <c r="C34" s="474" t="s">
        <v>130</v>
      </c>
      <c r="D34" s="474"/>
      <c r="E34" s="180"/>
      <c r="F34" s="179">
        <v>144051368.40000001</v>
      </c>
      <c r="G34" s="179">
        <v>240557018.97999999</v>
      </c>
      <c r="H34" s="179">
        <v>0</v>
      </c>
      <c r="I34" s="177">
        <f>SUM(E34:H34)</f>
        <v>384608387.38</v>
      </c>
      <c r="J34" s="164"/>
      <c r="K34" s="48"/>
    </row>
    <row r="35" spans="2:11" ht="15" customHeight="1">
      <c r="B35" s="88"/>
      <c r="C35" s="474" t="s">
        <v>55</v>
      </c>
      <c r="D35" s="474"/>
      <c r="E35" s="180"/>
      <c r="F35" s="179">
        <v>0</v>
      </c>
      <c r="G35" s="180"/>
      <c r="H35" s="179">
        <v>0</v>
      </c>
      <c r="I35" s="177">
        <f>SUM(E35:H35)</f>
        <v>0</v>
      </c>
      <c r="J35" s="164"/>
      <c r="K35" s="48"/>
    </row>
    <row r="36" spans="2:11">
      <c r="B36" s="88"/>
      <c r="C36" s="474" t="s">
        <v>131</v>
      </c>
      <c r="D36" s="474"/>
      <c r="E36" s="180"/>
      <c r="F36" s="179">
        <v>0</v>
      </c>
      <c r="G36" s="180"/>
      <c r="H36" s="179">
        <v>-12487856.24</v>
      </c>
      <c r="I36" s="177">
        <f>SUM(E36:H36)</f>
        <v>-12487856.24</v>
      </c>
      <c r="J36" s="164"/>
    </row>
    <row r="37" spans="2:11">
      <c r="B37" s="88"/>
      <c r="C37" s="474" t="s">
        <v>57</v>
      </c>
      <c r="D37" s="474"/>
      <c r="E37" s="180"/>
      <c r="F37" s="179">
        <v>0</v>
      </c>
      <c r="G37" s="180"/>
      <c r="H37" s="179">
        <v>0</v>
      </c>
      <c r="I37" s="177">
        <f>SUM(E37:H37)</f>
        <v>0</v>
      </c>
      <c r="J37" s="164"/>
    </row>
    <row r="38" spans="2:11">
      <c r="B38" s="81"/>
      <c r="C38" s="490"/>
      <c r="D38" s="490"/>
      <c r="E38" s="180"/>
      <c r="F38" s="177"/>
      <c r="G38" s="180"/>
      <c r="H38" s="180"/>
      <c r="I38" s="180"/>
      <c r="J38" s="164"/>
    </row>
    <row r="39" spans="2:11">
      <c r="B39" s="167"/>
      <c r="C39" s="491" t="s">
        <v>135</v>
      </c>
      <c r="D39" s="491"/>
      <c r="E39" s="183">
        <f>E26+E28+E33</f>
        <v>0</v>
      </c>
      <c r="F39" s="183">
        <f>F26+F28+F33</f>
        <v>6056711146.4300003</v>
      </c>
      <c r="G39" s="183">
        <f>G26+G28+G33</f>
        <v>384608387.38</v>
      </c>
      <c r="H39" s="183">
        <f>H26+H28+H33</f>
        <v>-12487856.24</v>
      </c>
      <c r="I39" s="183">
        <f>SUM(E39:H39)</f>
        <v>6428831677.5700006</v>
      </c>
      <c r="J39" s="168"/>
    </row>
    <row r="40" spans="2:11">
      <c r="B40" s="169"/>
      <c r="C40" s="169"/>
      <c r="D40" s="169"/>
      <c r="E40" s="169"/>
      <c r="F40" s="169"/>
      <c r="G40" s="170"/>
      <c r="H40" s="171"/>
      <c r="I40" s="170"/>
      <c r="J40" s="172"/>
    </row>
    <row r="41" spans="2:11">
      <c r="E41" s="173"/>
      <c r="F41" s="173"/>
      <c r="J41" s="160"/>
    </row>
    <row r="42" spans="2:11">
      <c r="B42" s="63"/>
      <c r="C42" s="489" t="s">
        <v>64</v>
      </c>
      <c r="D42" s="489"/>
      <c r="E42" s="489"/>
      <c r="F42" s="489"/>
      <c r="G42" s="489"/>
      <c r="H42" s="489"/>
      <c r="I42" s="489"/>
      <c r="J42" s="489"/>
      <c r="K42" s="174"/>
    </row>
    <row r="43" spans="2:11">
      <c r="B43" s="63"/>
      <c r="C43" s="99"/>
      <c r="D43" s="100"/>
      <c r="E43" s="101"/>
      <c r="F43" s="101"/>
      <c r="G43" s="63"/>
      <c r="H43" s="102"/>
      <c r="I43" s="100"/>
      <c r="J43" s="101"/>
      <c r="K43" s="101"/>
    </row>
    <row r="44" spans="2:11">
      <c r="B44" s="63"/>
      <c r="C44" s="99"/>
      <c r="D44" s="492"/>
      <c r="E44" s="492"/>
      <c r="F44" s="101"/>
      <c r="G44" s="175"/>
      <c r="H44" s="483"/>
      <c r="I44" s="483"/>
      <c r="J44" s="101"/>
      <c r="K44" s="101"/>
    </row>
    <row r="45" spans="2:11">
      <c r="B45" s="63"/>
      <c r="C45" s="454" t="s">
        <v>86</v>
      </c>
      <c r="D45" s="454"/>
      <c r="E45" s="101"/>
      <c r="F45" s="454" t="s">
        <v>136</v>
      </c>
      <c r="G45" s="454"/>
      <c r="H45" s="454"/>
      <c r="I45" s="454"/>
      <c r="J45" s="104"/>
      <c r="K45" s="101"/>
    </row>
    <row r="46" spans="2:11">
      <c r="B46" s="63"/>
      <c r="C46" s="455" t="s">
        <v>88</v>
      </c>
      <c r="D46" s="455"/>
      <c r="E46" s="103"/>
      <c r="F46" s="455" t="s">
        <v>68</v>
      </c>
      <c r="G46" s="455"/>
      <c r="H46" s="454" t="s">
        <v>69</v>
      </c>
      <c r="I46" s="454"/>
      <c r="J46" s="104"/>
      <c r="K46" s="101"/>
    </row>
    <row r="47" spans="2:11">
      <c r="C47" s="475" t="s">
        <v>70</v>
      </c>
      <c r="D47" s="475"/>
      <c r="E47" s="105"/>
      <c r="F47" s="452" t="s">
        <v>71</v>
      </c>
      <c r="G47" s="452"/>
      <c r="H47" s="451" t="s">
        <v>72</v>
      </c>
      <c r="I47" s="451"/>
    </row>
  </sheetData>
  <mergeCells count="40">
    <mergeCell ref="C47:D47"/>
    <mergeCell ref="F47:G47"/>
    <mergeCell ref="H47:I47"/>
    <mergeCell ref="D44:E44"/>
    <mergeCell ref="H44:I44"/>
    <mergeCell ref="C45:D45"/>
    <mergeCell ref="F45:I45"/>
    <mergeCell ref="C46:D46"/>
    <mergeCell ref="F46:G46"/>
    <mergeCell ref="H46:I46"/>
    <mergeCell ref="C42:J42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26:D26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D7:H7"/>
    <mergeCell ref="D2:H2"/>
    <mergeCell ref="D3:H3"/>
    <mergeCell ref="D4:H4"/>
    <mergeCell ref="D5:H5"/>
    <mergeCell ref="D6:J6"/>
  </mergeCells>
  <pageMargins left="0.70866141732283472" right="0.70866141732283472" top="0.74803149606299213" bottom="0.74803149606299213" header="0.31496062992125984" footer="0.31496062992125984"/>
  <pageSetup scale="67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activeCell="A59" sqref="A59"/>
    </sheetView>
  </sheetViews>
  <sheetFormatPr baseColWidth="10" defaultColWidth="0" defaultRowHeight="15" customHeight="1" zeroHeight="1"/>
  <cols>
    <col min="1" max="1" width="2" style="107" customWidth="1"/>
    <col min="2" max="2" width="2.42578125" style="107" customWidth="1"/>
    <col min="3" max="3" width="22" style="107" customWidth="1"/>
    <col min="4" max="4" width="59.42578125" style="107" customWidth="1"/>
    <col min="5" max="6" width="14.7109375" style="107" bestFit="1" customWidth="1"/>
    <col min="7" max="7" width="4.85546875" style="107" customWidth="1"/>
    <col min="8" max="8" width="11.42578125" style="107" customWidth="1"/>
    <col min="9" max="9" width="56" style="107" customWidth="1"/>
    <col min="10" max="10" width="13.28515625" style="107" bestFit="1" customWidth="1"/>
    <col min="11" max="11" width="14.7109375" style="107" bestFit="1" customWidth="1"/>
    <col min="12" max="12" width="3.7109375" style="107" customWidth="1"/>
    <col min="13" max="13" width="4.5703125" style="107" customWidth="1"/>
    <col min="14" max="16384" width="11.42578125" style="107" hidden="1"/>
  </cols>
  <sheetData>
    <row r="1" spans="2:12"/>
    <row r="2" spans="2:12" ht="20.25">
      <c r="B2" s="63"/>
      <c r="C2" s="184"/>
      <c r="D2" s="493" t="s">
        <v>0</v>
      </c>
      <c r="E2" s="493"/>
      <c r="F2" s="493"/>
      <c r="G2" s="493"/>
      <c r="H2" s="493"/>
      <c r="I2" s="493"/>
      <c r="J2" s="493"/>
      <c r="K2" s="185"/>
      <c r="L2" s="184"/>
    </row>
    <row r="3" spans="2:12" ht="20.25">
      <c r="C3" s="186"/>
      <c r="D3" s="494" t="s">
        <v>137</v>
      </c>
      <c r="E3" s="494"/>
      <c r="F3" s="494"/>
      <c r="G3" s="494"/>
      <c r="H3" s="494"/>
      <c r="I3" s="494"/>
      <c r="J3" s="494"/>
      <c r="K3" s="187"/>
      <c r="L3" s="186"/>
    </row>
    <row r="4" spans="2:12" ht="20.25">
      <c r="C4" s="186"/>
      <c r="D4" s="493" t="s">
        <v>138</v>
      </c>
      <c r="E4" s="493"/>
      <c r="F4" s="493"/>
      <c r="G4" s="493"/>
      <c r="H4" s="493"/>
      <c r="I4" s="493"/>
      <c r="J4" s="493"/>
      <c r="K4" s="187"/>
      <c r="L4" s="186"/>
    </row>
    <row r="5" spans="2:12" ht="20.25">
      <c r="C5" s="186"/>
      <c r="D5" s="494" t="s">
        <v>3</v>
      </c>
      <c r="E5" s="494"/>
      <c r="F5" s="494"/>
      <c r="G5" s="494"/>
      <c r="H5" s="494"/>
      <c r="I5" s="494"/>
      <c r="J5" s="494"/>
      <c r="K5" s="187"/>
      <c r="L5" s="186"/>
    </row>
    <row r="6" spans="2:12" ht="20.25">
      <c r="B6" s="188"/>
      <c r="C6" s="188"/>
      <c r="D6" s="189"/>
      <c r="E6" s="189"/>
      <c r="F6" s="189"/>
      <c r="G6" s="189"/>
      <c r="H6" s="189"/>
      <c r="I6" s="189"/>
      <c r="J6" s="190"/>
      <c r="K6" s="190"/>
      <c r="L6" s="63"/>
    </row>
    <row r="7" spans="2:12">
      <c r="B7" s="192"/>
      <c r="C7" s="192"/>
      <c r="D7" s="192"/>
      <c r="E7" s="193"/>
      <c r="F7" s="193"/>
      <c r="G7" s="106"/>
      <c r="H7" s="103"/>
      <c r="I7" s="103"/>
      <c r="J7" s="63"/>
      <c r="K7" s="63"/>
      <c r="L7" s="63"/>
    </row>
    <row r="8" spans="2:12">
      <c r="B8" s="194"/>
      <c r="C8" s="487" t="s">
        <v>75</v>
      </c>
      <c r="D8" s="487"/>
      <c r="E8" s="195">
        <v>2016</v>
      </c>
      <c r="F8" s="195">
        <v>2015</v>
      </c>
      <c r="G8" s="196"/>
      <c r="H8" s="487" t="s">
        <v>75</v>
      </c>
      <c r="I8" s="487"/>
      <c r="J8" s="195">
        <v>2016</v>
      </c>
      <c r="K8" s="195">
        <v>2015</v>
      </c>
      <c r="L8" s="197"/>
    </row>
    <row r="9" spans="2:12">
      <c r="B9" s="198"/>
      <c r="C9" s="199"/>
      <c r="D9" s="199"/>
      <c r="E9" s="200"/>
      <c r="F9" s="200"/>
      <c r="G9" s="103"/>
      <c r="H9" s="103"/>
      <c r="I9" s="103"/>
      <c r="J9" s="63"/>
      <c r="K9" s="63"/>
      <c r="L9" s="201"/>
    </row>
    <row r="10" spans="2:12">
      <c r="B10" s="202"/>
      <c r="C10" s="495" t="s">
        <v>139</v>
      </c>
      <c r="D10" s="495"/>
      <c r="E10" s="203"/>
      <c r="F10" s="203"/>
      <c r="G10" s="64"/>
      <c r="H10" s="495" t="s">
        <v>140</v>
      </c>
      <c r="I10" s="495"/>
      <c r="J10" s="203"/>
      <c r="K10" s="203"/>
      <c r="L10" s="204"/>
    </row>
    <row r="11" spans="2:12">
      <c r="B11" s="205"/>
      <c r="C11" s="470" t="s">
        <v>141</v>
      </c>
      <c r="D11" s="470"/>
      <c r="E11" s="36">
        <f>SUM(E12:E19)</f>
        <v>405465731.06000006</v>
      </c>
      <c r="F11" s="36">
        <f>SUM(F12:F19)</f>
        <v>374583554.73000002</v>
      </c>
      <c r="G11" s="64"/>
      <c r="H11" s="495" t="s">
        <v>142</v>
      </c>
      <c r="I11" s="495"/>
      <c r="J11" s="36">
        <f>SUM(J12:J14)</f>
        <v>681310596.9000001</v>
      </c>
      <c r="K11" s="36">
        <f>SUM(K12:K14)</f>
        <v>799165039.27999997</v>
      </c>
      <c r="L11" s="90"/>
    </row>
    <row r="12" spans="2:12">
      <c r="B12" s="206"/>
      <c r="C12" s="474" t="s">
        <v>143</v>
      </c>
      <c r="D12" s="474"/>
      <c r="E12" s="207">
        <v>296918833.44</v>
      </c>
      <c r="F12" s="91">
        <v>257410783.46000001</v>
      </c>
      <c r="G12" s="64"/>
      <c r="H12" s="474" t="s">
        <v>144</v>
      </c>
      <c r="I12" s="474"/>
      <c r="J12" s="91">
        <v>380602907.39000005</v>
      </c>
      <c r="K12" s="91">
        <v>399764370.33999997</v>
      </c>
      <c r="L12" s="90"/>
    </row>
    <row r="13" spans="2:12">
      <c r="B13" s="206"/>
      <c r="C13" s="474" t="s">
        <v>145</v>
      </c>
      <c r="D13" s="474"/>
      <c r="E13" s="91">
        <v>0</v>
      </c>
      <c r="F13" s="91">
        <v>0</v>
      </c>
      <c r="G13" s="64"/>
      <c r="H13" s="474" t="s">
        <v>146</v>
      </c>
      <c r="I13" s="474"/>
      <c r="J13" s="91">
        <v>79140145.159999996</v>
      </c>
      <c r="K13" s="91">
        <v>116571536.48999999</v>
      </c>
      <c r="L13" s="90"/>
    </row>
    <row r="14" spans="2:12">
      <c r="B14" s="206"/>
      <c r="C14" s="474" t="s">
        <v>147</v>
      </c>
      <c r="D14" s="474"/>
      <c r="E14" s="91">
        <v>600000</v>
      </c>
      <c r="F14" s="91">
        <v>18760999.75</v>
      </c>
      <c r="G14" s="64"/>
      <c r="H14" s="474" t="s">
        <v>148</v>
      </c>
      <c r="I14" s="474"/>
      <c r="J14" s="91">
        <v>221567544.34999996</v>
      </c>
      <c r="K14" s="91">
        <v>282829132.44999999</v>
      </c>
      <c r="L14" s="90"/>
    </row>
    <row r="15" spans="2:12">
      <c r="B15" s="206"/>
      <c r="C15" s="474" t="s">
        <v>149</v>
      </c>
      <c r="D15" s="474"/>
      <c r="E15" s="91">
        <v>52582671.409999996</v>
      </c>
      <c r="F15" s="91">
        <v>59859875.490000002</v>
      </c>
      <c r="G15" s="64"/>
      <c r="H15" s="160"/>
      <c r="I15" s="99"/>
      <c r="J15" s="174"/>
      <c r="K15" s="174"/>
      <c r="L15" s="90"/>
    </row>
    <row r="16" spans="2:12">
      <c r="B16" s="206"/>
      <c r="C16" s="474" t="s">
        <v>150</v>
      </c>
      <c r="D16" s="474"/>
      <c r="E16" s="91">
        <v>2625556.42</v>
      </c>
      <c r="F16" s="91">
        <v>7498654.3400000008</v>
      </c>
      <c r="G16" s="64"/>
      <c r="H16" s="495" t="s">
        <v>151</v>
      </c>
      <c r="I16" s="495"/>
      <c r="J16" s="36">
        <f>SUM(J17:J25)</f>
        <v>34073687.619999997</v>
      </c>
      <c r="K16" s="36">
        <f>SUM(K17:K25)</f>
        <v>43744023.969999999</v>
      </c>
      <c r="L16" s="90"/>
    </row>
    <row r="17" spans="2:12">
      <c r="B17" s="206"/>
      <c r="C17" s="474" t="s">
        <v>152</v>
      </c>
      <c r="D17" s="474"/>
      <c r="E17" s="91">
        <v>52738669.789999999</v>
      </c>
      <c r="F17" s="91">
        <v>31053241.690000001</v>
      </c>
      <c r="G17" s="64"/>
      <c r="H17" s="474" t="s">
        <v>153</v>
      </c>
      <c r="I17" s="474"/>
      <c r="J17" s="91">
        <v>0</v>
      </c>
      <c r="K17" s="91">
        <v>0</v>
      </c>
      <c r="L17" s="90"/>
    </row>
    <row r="18" spans="2:12">
      <c r="B18" s="206"/>
      <c r="C18" s="474" t="s">
        <v>154</v>
      </c>
      <c r="D18" s="474"/>
      <c r="E18" s="91">
        <v>0</v>
      </c>
      <c r="F18" s="91">
        <v>0</v>
      </c>
      <c r="G18" s="64"/>
      <c r="H18" s="474" t="s">
        <v>155</v>
      </c>
      <c r="I18" s="474"/>
      <c r="J18" s="91">
        <v>0</v>
      </c>
      <c r="K18" s="91">
        <v>0</v>
      </c>
      <c r="L18" s="90"/>
    </row>
    <row r="19" spans="2:12" ht="27.75" customHeight="1">
      <c r="B19" s="206"/>
      <c r="C19" s="474" t="s">
        <v>156</v>
      </c>
      <c r="D19" s="474"/>
      <c r="E19" s="91">
        <v>0</v>
      </c>
      <c r="F19" s="91">
        <v>0</v>
      </c>
      <c r="G19" s="64"/>
      <c r="H19" s="474" t="s">
        <v>157</v>
      </c>
      <c r="I19" s="474"/>
      <c r="J19" s="91">
        <v>0</v>
      </c>
      <c r="K19" s="91">
        <v>0</v>
      </c>
      <c r="L19" s="90"/>
    </row>
    <row r="20" spans="2:12">
      <c r="B20" s="205"/>
      <c r="C20" s="160"/>
      <c r="D20" s="99"/>
      <c r="E20" s="174"/>
      <c r="F20" s="174"/>
      <c r="G20" s="64"/>
      <c r="H20" s="474" t="s">
        <v>158</v>
      </c>
      <c r="I20" s="474"/>
      <c r="J20" s="207">
        <v>33995687.619999997</v>
      </c>
      <c r="K20" s="91">
        <v>42745423.969999999</v>
      </c>
      <c r="L20" s="90"/>
    </row>
    <row r="21" spans="2:12">
      <c r="B21" s="205"/>
      <c r="C21" s="470" t="s">
        <v>159</v>
      </c>
      <c r="D21" s="470"/>
      <c r="E21" s="36">
        <f>SUM(E22:E23)</f>
        <v>735455660.06999993</v>
      </c>
      <c r="F21" s="36">
        <f>SUM(F22:F23)</f>
        <v>779408052.30000007</v>
      </c>
      <c r="G21" s="64"/>
      <c r="H21" s="474" t="s">
        <v>160</v>
      </c>
      <c r="I21" s="474"/>
      <c r="J21" s="91">
        <v>0</v>
      </c>
      <c r="K21" s="91">
        <v>0</v>
      </c>
      <c r="L21" s="90"/>
    </row>
    <row r="22" spans="2:12">
      <c r="B22" s="206"/>
      <c r="C22" s="474" t="s">
        <v>161</v>
      </c>
      <c r="D22" s="474"/>
      <c r="E22" s="91">
        <v>633506414.04999995</v>
      </c>
      <c r="F22" s="91">
        <v>559938519.20000005</v>
      </c>
      <c r="G22" s="64"/>
      <c r="H22" s="474" t="s">
        <v>162</v>
      </c>
      <c r="I22" s="474"/>
      <c r="J22" s="91">
        <v>0</v>
      </c>
      <c r="K22" s="91">
        <v>0</v>
      </c>
      <c r="L22" s="90"/>
    </row>
    <row r="23" spans="2:12">
      <c r="B23" s="206"/>
      <c r="C23" s="474" t="s">
        <v>163</v>
      </c>
      <c r="D23" s="474"/>
      <c r="E23" s="91">
        <v>101949246.02</v>
      </c>
      <c r="F23" s="91">
        <v>219469533.09999999</v>
      </c>
      <c r="G23" s="64"/>
      <c r="H23" s="474" t="s">
        <v>164</v>
      </c>
      <c r="I23" s="474"/>
      <c r="J23" s="91">
        <v>0</v>
      </c>
      <c r="K23" s="91">
        <v>0</v>
      </c>
      <c r="L23" s="90"/>
    </row>
    <row r="24" spans="2:12">
      <c r="B24" s="205"/>
      <c r="C24" s="160"/>
      <c r="D24" s="99"/>
      <c r="E24" s="174"/>
      <c r="F24" s="174"/>
      <c r="G24" s="64"/>
      <c r="H24" s="474" t="s">
        <v>165</v>
      </c>
      <c r="I24" s="474"/>
      <c r="J24" s="91">
        <v>78000</v>
      </c>
      <c r="K24" s="91">
        <v>998600</v>
      </c>
      <c r="L24" s="90"/>
    </row>
    <row r="25" spans="2:12">
      <c r="B25" s="206"/>
      <c r="C25" s="470" t="s">
        <v>166</v>
      </c>
      <c r="D25" s="470"/>
      <c r="E25" s="36">
        <f>SUM(E26:E30)</f>
        <v>6629101.6299999999</v>
      </c>
      <c r="F25" s="36">
        <f>SUM(F26:F30)</f>
        <v>4287321.57</v>
      </c>
      <c r="G25" s="64"/>
      <c r="H25" s="474" t="s">
        <v>167</v>
      </c>
      <c r="I25" s="474"/>
      <c r="J25" s="91">
        <v>0</v>
      </c>
      <c r="K25" s="91">
        <v>0</v>
      </c>
      <c r="L25" s="90"/>
    </row>
    <row r="26" spans="2:12">
      <c r="B26" s="206"/>
      <c r="C26" s="474" t="s">
        <v>168</v>
      </c>
      <c r="D26" s="474"/>
      <c r="E26" s="207">
        <v>5101920.59</v>
      </c>
      <c r="F26" s="91">
        <v>1748463.55</v>
      </c>
      <c r="G26" s="64"/>
      <c r="H26" s="160"/>
      <c r="I26" s="99"/>
      <c r="J26" s="174"/>
      <c r="K26" s="174"/>
      <c r="L26" s="90"/>
    </row>
    <row r="27" spans="2:12">
      <c r="B27" s="206"/>
      <c r="C27" s="474" t="s">
        <v>169</v>
      </c>
      <c r="D27" s="474"/>
      <c r="E27" s="91">
        <v>0</v>
      </c>
      <c r="F27" s="91">
        <v>0</v>
      </c>
      <c r="G27" s="64"/>
      <c r="H27" s="470" t="s">
        <v>161</v>
      </c>
      <c r="I27" s="470"/>
      <c r="J27" s="36">
        <f>SUM(J28:J30)</f>
        <v>4341558</v>
      </c>
      <c r="K27" s="36">
        <f>SUM(K28:K30)</f>
        <v>9410612.4900000002</v>
      </c>
      <c r="L27" s="90"/>
    </row>
    <row r="28" spans="2:12">
      <c r="B28" s="206"/>
      <c r="C28" s="474" t="s">
        <v>170</v>
      </c>
      <c r="D28" s="474"/>
      <c r="E28" s="91">
        <v>0</v>
      </c>
      <c r="F28" s="91">
        <v>0</v>
      </c>
      <c r="G28" s="64"/>
      <c r="H28" s="474" t="s">
        <v>171</v>
      </c>
      <c r="I28" s="474"/>
      <c r="J28" s="91">
        <v>0</v>
      </c>
      <c r="K28" s="91">
        <v>0</v>
      </c>
      <c r="L28" s="90"/>
    </row>
    <row r="29" spans="2:12">
      <c r="B29" s="206"/>
      <c r="C29" s="474" t="s">
        <v>172</v>
      </c>
      <c r="D29" s="474"/>
      <c r="E29" s="91">
        <v>0</v>
      </c>
      <c r="F29" s="91">
        <v>0</v>
      </c>
      <c r="G29" s="64"/>
      <c r="H29" s="474" t="s">
        <v>50</v>
      </c>
      <c r="I29" s="474"/>
      <c r="J29" s="91">
        <v>0</v>
      </c>
      <c r="K29" s="91">
        <v>0</v>
      </c>
      <c r="L29" s="90"/>
    </row>
    <row r="30" spans="2:12">
      <c r="B30" s="206"/>
      <c r="C30" s="474" t="s">
        <v>173</v>
      </c>
      <c r="D30" s="474"/>
      <c r="E30" s="207">
        <v>1527181.04</v>
      </c>
      <c r="F30" s="91">
        <v>2538858.02</v>
      </c>
      <c r="G30" s="64"/>
      <c r="H30" s="474" t="s">
        <v>174</v>
      </c>
      <c r="I30" s="474"/>
      <c r="J30" s="207">
        <v>4341558</v>
      </c>
      <c r="K30" s="91">
        <v>9410612.4900000002</v>
      </c>
      <c r="L30" s="90"/>
    </row>
    <row r="31" spans="2:12">
      <c r="B31" s="205"/>
      <c r="C31" s="160"/>
      <c r="D31" s="104"/>
      <c r="E31" s="174"/>
      <c r="F31" s="174"/>
      <c r="G31" s="64"/>
      <c r="H31" s="160"/>
      <c r="I31" s="99"/>
      <c r="J31" s="174"/>
      <c r="K31" s="174"/>
      <c r="L31" s="90"/>
    </row>
    <row r="32" spans="2:12">
      <c r="B32" s="205"/>
      <c r="C32" s="470" t="s">
        <v>175</v>
      </c>
      <c r="D32" s="470"/>
      <c r="E32" s="36">
        <f>E11+E21+E25</f>
        <v>1147550492.7600002</v>
      </c>
      <c r="F32" s="36">
        <f>F11+F21+F25</f>
        <v>1158278928.6000001</v>
      </c>
      <c r="G32" s="64"/>
      <c r="H32" s="495" t="s">
        <v>176</v>
      </c>
      <c r="I32" s="495"/>
      <c r="J32" s="38">
        <f>SUM(J33:J37)</f>
        <v>6332238.7400000002</v>
      </c>
      <c r="K32" s="38">
        <f>SUM(K33:K37)</f>
        <v>7534215.3899999997</v>
      </c>
      <c r="L32" s="90"/>
    </row>
    <row r="33" spans="2:12">
      <c r="B33" s="205"/>
      <c r="C33" s="470"/>
      <c r="D33" s="470"/>
      <c r="E33" s="174"/>
      <c r="F33" s="174"/>
      <c r="G33" s="64"/>
      <c r="H33" s="474" t="s">
        <v>177</v>
      </c>
      <c r="I33" s="474"/>
      <c r="J33" s="91">
        <v>6332145.8600000003</v>
      </c>
      <c r="K33" s="91">
        <v>7500517.2599999998</v>
      </c>
      <c r="L33" s="90"/>
    </row>
    <row r="34" spans="2:12">
      <c r="B34" s="208"/>
      <c r="C34" s="64"/>
      <c r="D34" s="64"/>
      <c r="E34" s="89"/>
      <c r="F34" s="89"/>
      <c r="G34" s="64"/>
      <c r="H34" s="474" t="s">
        <v>178</v>
      </c>
      <c r="I34" s="474"/>
      <c r="J34" s="207">
        <v>92.88</v>
      </c>
      <c r="K34" s="91">
        <v>33698.129999999997</v>
      </c>
      <c r="L34" s="90"/>
    </row>
    <row r="35" spans="2:12">
      <c r="B35" s="208"/>
      <c r="C35" s="64"/>
      <c r="D35" s="64"/>
      <c r="E35" s="89"/>
      <c r="F35" s="89"/>
      <c r="G35" s="64"/>
      <c r="H35" s="474" t="s">
        <v>179</v>
      </c>
      <c r="I35" s="474"/>
      <c r="J35" s="91">
        <v>0</v>
      </c>
      <c r="K35" s="91">
        <v>0</v>
      </c>
      <c r="L35" s="90"/>
    </row>
    <row r="36" spans="2:12">
      <c r="B36" s="208"/>
      <c r="C36" s="64"/>
      <c r="D36" s="64"/>
      <c r="E36" s="89"/>
      <c r="F36" s="89"/>
      <c r="G36" s="64"/>
      <c r="H36" s="474" t="s">
        <v>180</v>
      </c>
      <c r="I36" s="474"/>
      <c r="J36" s="91">
        <v>0</v>
      </c>
      <c r="K36" s="91">
        <v>0</v>
      </c>
      <c r="L36" s="90"/>
    </row>
    <row r="37" spans="2:12">
      <c r="B37" s="208"/>
      <c r="C37" s="64"/>
      <c r="D37" s="64"/>
      <c r="E37" s="89"/>
      <c r="F37" s="89"/>
      <c r="G37" s="64"/>
      <c r="H37" s="474" t="s">
        <v>181</v>
      </c>
      <c r="I37" s="474"/>
      <c r="J37" s="91">
        <v>0</v>
      </c>
      <c r="K37" s="91">
        <v>0</v>
      </c>
      <c r="L37" s="90"/>
    </row>
    <row r="38" spans="2:12">
      <c r="B38" s="208"/>
      <c r="C38" s="64"/>
      <c r="D38" s="64"/>
      <c r="E38" s="89"/>
      <c r="F38" s="89"/>
      <c r="G38" s="64"/>
      <c r="H38" s="160"/>
      <c r="I38" s="99"/>
      <c r="J38" s="174"/>
      <c r="K38" s="174"/>
      <c r="L38" s="90"/>
    </row>
    <row r="39" spans="2:12">
      <c r="B39" s="208"/>
      <c r="C39" s="64"/>
      <c r="D39" s="64"/>
      <c r="E39" s="89"/>
      <c r="F39" s="89"/>
      <c r="G39" s="64"/>
      <c r="H39" s="470" t="s">
        <v>182</v>
      </c>
      <c r="I39" s="470"/>
      <c r="J39" s="38">
        <f>SUM(J40:J45)</f>
        <v>36884024.119999997</v>
      </c>
      <c r="K39" s="38">
        <f>SUM(K40:K45)</f>
        <v>163120099.41</v>
      </c>
      <c r="L39" s="90"/>
    </row>
    <row r="40" spans="2:12">
      <c r="B40" s="208"/>
      <c r="C40" s="64"/>
      <c r="D40" s="64"/>
      <c r="E40" s="89"/>
      <c r="F40" s="89"/>
      <c r="G40" s="64"/>
      <c r="H40" s="474" t="s">
        <v>183</v>
      </c>
      <c r="I40" s="474"/>
      <c r="J40" s="207">
        <v>32915358.869999997</v>
      </c>
      <c r="K40" s="91">
        <v>32040189.039999999</v>
      </c>
      <c r="L40" s="90"/>
    </row>
    <row r="41" spans="2:12">
      <c r="B41" s="208"/>
      <c r="C41" s="64"/>
      <c r="D41" s="64"/>
      <c r="E41" s="89"/>
      <c r="F41" s="89"/>
      <c r="G41" s="64"/>
      <c r="H41" s="474" t="s">
        <v>184</v>
      </c>
      <c r="I41" s="474"/>
      <c r="J41" s="91">
        <v>0</v>
      </c>
      <c r="K41" s="91">
        <v>0</v>
      </c>
      <c r="L41" s="90"/>
    </row>
    <row r="42" spans="2:12">
      <c r="B42" s="208"/>
      <c r="C42" s="64"/>
      <c r="D42" s="64"/>
      <c r="E42" s="89"/>
      <c r="F42" s="89"/>
      <c r="G42" s="64"/>
      <c r="H42" s="474" t="s">
        <v>185</v>
      </c>
      <c r="I42" s="474"/>
      <c r="J42" s="91">
        <v>0</v>
      </c>
      <c r="K42" s="91">
        <v>0</v>
      </c>
      <c r="L42" s="90"/>
    </row>
    <row r="43" spans="2:12">
      <c r="B43" s="208"/>
      <c r="C43" s="64"/>
      <c r="D43" s="64"/>
      <c r="E43" s="89"/>
      <c r="F43" s="89"/>
      <c r="G43" s="64"/>
      <c r="H43" s="474" t="s">
        <v>186</v>
      </c>
      <c r="I43" s="474"/>
      <c r="J43" s="91">
        <v>0</v>
      </c>
      <c r="K43" s="91">
        <v>0</v>
      </c>
      <c r="L43" s="90"/>
    </row>
    <row r="44" spans="2:12">
      <c r="B44" s="208"/>
      <c r="C44" s="64"/>
      <c r="D44" s="64"/>
      <c r="E44" s="89"/>
      <c r="F44" s="89"/>
      <c r="G44" s="64"/>
      <c r="H44" s="474" t="s">
        <v>187</v>
      </c>
      <c r="I44" s="474"/>
      <c r="J44" s="91">
        <v>0</v>
      </c>
      <c r="K44" s="91">
        <v>0</v>
      </c>
      <c r="L44" s="90"/>
    </row>
    <row r="45" spans="2:12">
      <c r="B45" s="208"/>
      <c r="C45" s="64"/>
      <c r="D45" s="64"/>
      <c r="E45" s="89"/>
      <c r="F45" s="89"/>
      <c r="G45" s="64"/>
      <c r="H45" s="474" t="s">
        <v>188</v>
      </c>
      <c r="I45" s="474"/>
      <c r="J45" s="207">
        <v>3968665.25</v>
      </c>
      <c r="K45" s="91">
        <v>131079910.37</v>
      </c>
      <c r="L45" s="90"/>
    </row>
    <row r="46" spans="2:12">
      <c r="B46" s="208"/>
      <c r="C46" s="64"/>
      <c r="D46" s="64"/>
      <c r="E46" s="89"/>
      <c r="F46" s="89"/>
      <c r="G46" s="64"/>
      <c r="H46" s="160"/>
      <c r="I46" s="99"/>
      <c r="J46" s="174"/>
      <c r="K46" s="174"/>
      <c r="L46" s="90"/>
    </row>
    <row r="47" spans="2:12">
      <c r="B47" s="208"/>
      <c r="C47" s="64"/>
      <c r="D47" s="64"/>
      <c r="E47" s="89"/>
      <c r="F47" s="89"/>
      <c r="G47" s="64"/>
      <c r="H47" s="470" t="s">
        <v>189</v>
      </c>
      <c r="I47" s="470"/>
      <c r="J47" s="38">
        <f>J48</f>
        <v>0</v>
      </c>
      <c r="K47" s="38">
        <f>K48</f>
        <v>0</v>
      </c>
      <c r="L47" s="90"/>
    </row>
    <row r="48" spans="2:12">
      <c r="B48" s="208"/>
      <c r="C48" s="64"/>
      <c r="D48" s="64"/>
      <c r="E48" s="89"/>
      <c r="F48" s="89"/>
      <c r="G48" s="64"/>
      <c r="H48" s="474" t="s">
        <v>190</v>
      </c>
      <c r="I48" s="474"/>
      <c r="J48" s="91">
        <v>0</v>
      </c>
      <c r="K48" s="91">
        <v>0</v>
      </c>
      <c r="L48" s="90"/>
    </row>
    <row r="49" spans="1:12">
      <c r="B49" s="208"/>
      <c r="C49" s="64"/>
      <c r="D49" s="64"/>
      <c r="E49" s="89"/>
      <c r="F49" s="89"/>
      <c r="G49" s="64"/>
      <c r="H49" s="160"/>
      <c r="I49" s="99"/>
      <c r="J49" s="174"/>
      <c r="K49" s="174"/>
      <c r="L49" s="90"/>
    </row>
    <row r="50" spans="1:12">
      <c r="B50" s="208"/>
      <c r="C50" s="64"/>
      <c r="D50" s="89"/>
      <c r="E50" s="89"/>
      <c r="F50" s="89"/>
      <c r="G50" s="64"/>
      <c r="H50" s="470" t="s">
        <v>191</v>
      </c>
      <c r="I50" s="470"/>
      <c r="J50" s="38">
        <f>J11+J16+J27+J32+J39+J47</f>
        <v>762942105.38000011</v>
      </c>
      <c r="K50" s="38">
        <f>K11+K16+K27+K32+K39+K47</f>
        <v>1022973990.54</v>
      </c>
      <c r="L50" s="90"/>
    </row>
    <row r="51" spans="1:12">
      <c r="B51" s="208"/>
      <c r="C51" s="64"/>
      <c r="D51" s="64"/>
      <c r="E51" s="89"/>
      <c r="F51" s="89"/>
      <c r="G51" s="64"/>
      <c r="H51" s="160"/>
      <c r="I51" s="160"/>
      <c r="J51" s="174"/>
      <c r="K51" s="174"/>
      <c r="L51" s="90"/>
    </row>
    <row r="52" spans="1:12">
      <c r="B52" s="208"/>
      <c r="C52" s="64"/>
      <c r="D52" s="64"/>
      <c r="E52" s="89"/>
      <c r="F52" s="89"/>
      <c r="G52" s="64"/>
      <c r="H52" s="495" t="s">
        <v>192</v>
      </c>
      <c r="I52" s="495"/>
      <c r="J52" s="38">
        <f>E32-J50</f>
        <v>384608387.38000011</v>
      </c>
      <c r="K52" s="38">
        <f>F32-K50</f>
        <v>135304938.06000018</v>
      </c>
      <c r="L52" s="90"/>
    </row>
    <row r="53" spans="1:12">
      <c r="B53" s="209"/>
      <c r="C53" s="210"/>
      <c r="D53" s="210"/>
      <c r="E53" s="211"/>
      <c r="F53" s="211"/>
      <c r="G53" s="210"/>
      <c r="H53" s="212"/>
      <c r="I53" s="212"/>
      <c r="J53" s="210"/>
      <c r="K53" s="210"/>
      <c r="L53" s="213"/>
    </row>
    <row r="54" spans="1:12">
      <c r="B54" s="63"/>
      <c r="C54" s="99"/>
      <c r="D54" s="100"/>
      <c r="E54" s="101"/>
      <c r="F54" s="101"/>
      <c r="G54" s="63"/>
      <c r="H54" s="102"/>
      <c r="I54" s="214"/>
      <c r="J54" s="101"/>
      <c r="K54" s="101"/>
      <c r="L54" s="63"/>
    </row>
    <row r="55" spans="1:12">
      <c r="C55" s="489" t="s">
        <v>64</v>
      </c>
      <c r="D55" s="489"/>
      <c r="E55" s="489"/>
      <c r="F55" s="489"/>
      <c r="G55" s="489"/>
      <c r="H55" s="489"/>
      <c r="I55" s="489"/>
      <c r="J55" s="489"/>
      <c r="K55" s="489"/>
    </row>
    <row r="56" spans="1:12">
      <c r="C56" s="99"/>
      <c r="D56" s="100"/>
      <c r="E56" s="101"/>
      <c r="F56" s="101"/>
      <c r="H56" s="102"/>
      <c r="I56" s="100"/>
      <c r="J56" s="101"/>
      <c r="K56" s="101"/>
    </row>
    <row r="57" spans="1:12">
      <c r="A57" s="21"/>
      <c r="B57" s="56"/>
      <c r="C57" s="57"/>
      <c r="D57" s="57" t="s">
        <v>193</v>
      </c>
      <c r="E57" s="6"/>
      <c r="F57" s="58"/>
      <c r="G57" s="215"/>
      <c r="H57" s="58" t="s">
        <v>194</v>
      </c>
      <c r="I57" s="59"/>
      <c r="J57" s="101"/>
      <c r="K57" s="101"/>
    </row>
    <row r="58" spans="1:12">
      <c r="A58" s="60"/>
      <c r="B58" s="454"/>
      <c r="C58" s="454"/>
      <c r="D58" s="454" t="s">
        <v>67</v>
      </c>
      <c r="E58" s="454"/>
      <c r="F58" s="146"/>
      <c r="G58" s="146"/>
      <c r="H58" s="455" t="s">
        <v>68</v>
      </c>
      <c r="I58" s="455"/>
      <c r="J58" s="456" t="s">
        <v>69</v>
      </c>
      <c r="K58" s="456"/>
    </row>
    <row r="59" spans="1:12">
      <c r="A59" s="61"/>
      <c r="B59" s="451"/>
      <c r="C59" s="451"/>
      <c r="D59" s="451" t="s">
        <v>70</v>
      </c>
      <c r="E59" s="451"/>
      <c r="H59" s="452" t="s">
        <v>71</v>
      </c>
      <c r="I59" s="452"/>
      <c r="J59" s="451" t="s">
        <v>72</v>
      </c>
      <c r="K59" s="451"/>
    </row>
    <row r="60" spans="1:12">
      <c r="A60" s="6"/>
      <c r="B60" s="6"/>
      <c r="C60" s="6"/>
      <c r="D60" s="6"/>
      <c r="E60" s="6"/>
      <c r="F60" s="6"/>
      <c r="G60" s="6"/>
      <c r="H60" s="6"/>
      <c r="I60" s="6"/>
    </row>
    <row r="61" spans="1:12">
      <c r="E61" s="152"/>
    </row>
    <row r="62" spans="1:12">
      <c r="E62" s="152"/>
    </row>
    <row r="63" spans="1:12" ht="15" customHeight="1"/>
    <row r="64" spans="1:12" ht="15" customHeight="1"/>
    <row r="65" ht="15" customHeight="1"/>
    <row r="66" ht="15" customHeight="1"/>
  </sheetData>
  <mergeCells count="72">
    <mergeCell ref="B59:C59"/>
    <mergeCell ref="D59:E59"/>
    <mergeCell ref="H59:I59"/>
    <mergeCell ref="J59:K59"/>
    <mergeCell ref="H52:I52"/>
    <mergeCell ref="C55:K55"/>
    <mergeCell ref="B58:C58"/>
    <mergeCell ref="D58:E58"/>
    <mergeCell ref="H58:I58"/>
    <mergeCell ref="J58:K58"/>
    <mergeCell ref="H50:I50"/>
    <mergeCell ref="H36:I36"/>
    <mergeCell ref="H37:I37"/>
    <mergeCell ref="H39:I39"/>
    <mergeCell ref="H40:I40"/>
    <mergeCell ref="H41:I41"/>
    <mergeCell ref="H42:I42"/>
    <mergeCell ref="H43:I43"/>
    <mergeCell ref="H44:I44"/>
    <mergeCell ref="H45:I45"/>
    <mergeCell ref="H47:I47"/>
    <mergeCell ref="H48:I48"/>
    <mergeCell ref="H35:I35"/>
    <mergeCell ref="C28:D28"/>
    <mergeCell ref="H28:I28"/>
    <mergeCell ref="C29:D29"/>
    <mergeCell ref="H29:I29"/>
    <mergeCell ref="C30:D30"/>
    <mergeCell ref="H30:I30"/>
    <mergeCell ref="C32:D32"/>
    <mergeCell ref="H32:I32"/>
    <mergeCell ref="C33:D33"/>
    <mergeCell ref="H33:I33"/>
    <mergeCell ref="H34:I34"/>
    <mergeCell ref="H24:I24"/>
    <mergeCell ref="C25:D25"/>
    <mergeCell ref="H25:I25"/>
    <mergeCell ref="C26:D26"/>
    <mergeCell ref="C27:D27"/>
    <mergeCell ref="H27:I27"/>
    <mergeCell ref="C23:D23"/>
    <mergeCell ref="H23:I23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D2:J2"/>
    <mergeCell ref="D3:J3"/>
    <mergeCell ref="D4:J4"/>
    <mergeCell ref="D5:J5"/>
    <mergeCell ref="C8:D8"/>
    <mergeCell ref="H8:I8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opLeftCell="E46" workbookViewId="0">
      <selection activeCell="L14" sqref="L14"/>
    </sheetView>
  </sheetViews>
  <sheetFormatPr baseColWidth="10" defaultColWidth="0" defaultRowHeight="15" customHeight="1" zeroHeight="1"/>
  <cols>
    <col min="1" max="1" width="2.8554687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4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16.85546875" customWidth="1"/>
  </cols>
  <sheetData>
    <row r="1" spans="1:13" ht="10.5" customHeight="1">
      <c r="B1" s="216"/>
      <c r="C1" s="217"/>
      <c r="D1" s="218"/>
      <c r="E1" s="219"/>
      <c r="F1" s="219"/>
      <c r="G1" s="218"/>
      <c r="H1" s="218"/>
      <c r="I1" s="220"/>
      <c r="J1" s="217"/>
      <c r="K1" s="217"/>
      <c r="L1" s="217"/>
    </row>
    <row r="2" spans="1:13" ht="9" customHeight="1">
      <c r="B2" s="63"/>
      <c r="C2" s="63"/>
      <c r="D2" s="64"/>
      <c r="E2" s="63"/>
      <c r="F2" s="63"/>
      <c r="G2" s="63"/>
      <c r="H2" s="63"/>
      <c r="I2" s="221"/>
      <c r="J2" s="63"/>
      <c r="K2" s="63"/>
      <c r="L2" s="63"/>
    </row>
    <row r="3" spans="1:13" ht="18">
      <c r="B3" s="103"/>
      <c r="D3" s="496" t="s">
        <v>0</v>
      </c>
      <c r="E3" s="496"/>
      <c r="F3" s="496"/>
      <c r="G3" s="496"/>
      <c r="H3" s="496"/>
      <c r="I3" s="496"/>
      <c r="J3" s="496"/>
      <c r="K3" s="184"/>
      <c r="L3" s="184"/>
    </row>
    <row r="4" spans="1:13" ht="18">
      <c r="B4" s="186"/>
      <c r="D4" s="496" t="s">
        <v>195</v>
      </c>
      <c r="E4" s="496"/>
      <c r="F4" s="496"/>
      <c r="G4" s="496"/>
      <c r="H4" s="496"/>
      <c r="I4" s="496"/>
      <c r="J4" s="496"/>
      <c r="K4" s="186"/>
      <c r="L4" s="186"/>
    </row>
    <row r="5" spans="1:13" ht="18">
      <c r="B5" s="188"/>
      <c r="D5" s="496" t="s">
        <v>196</v>
      </c>
      <c r="E5" s="496"/>
      <c r="F5" s="496"/>
      <c r="G5" s="496"/>
      <c r="H5" s="496"/>
      <c r="I5" s="496"/>
      <c r="J5" s="496"/>
      <c r="K5" s="186"/>
      <c r="L5" s="186"/>
    </row>
    <row r="6" spans="1:13" ht="18">
      <c r="B6" s="188"/>
      <c r="D6" s="496" t="s">
        <v>3</v>
      </c>
      <c r="E6" s="496"/>
      <c r="F6" s="496"/>
      <c r="G6" s="496"/>
      <c r="H6" s="496"/>
      <c r="I6" s="496"/>
      <c r="J6" s="496"/>
      <c r="K6" s="186"/>
      <c r="L6" s="186"/>
    </row>
    <row r="7" spans="1:13" s="222" customFormat="1">
      <c r="A7"/>
      <c r="B7" s="188"/>
      <c r="C7" s="69"/>
      <c r="D7" s="447"/>
      <c r="E7" s="447"/>
      <c r="F7" s="447"/>
      <c r="G7" s="447"/>
      <c r="H7" s="447"/>
      <c r="I7" s="447"/>
      <c r="J7" s="447"/>
      <c r="K7" s="11"/>
    </row>
    <row r="8" spans="1:13" ht="11.25" customHeight="1">
      <c r="B8" s="188"/>
      <c r="C8" s="223"/>
      <c r="D8" s="223"/>
      <c r="E8" s="223"/>
      <c r="F8" s="223"/>
      <c r="G8" s="191"/>
      <c r="H8" s="63"/>
      <c r="I8" s="221"/>
      <c r="J8" s="63"/>
      <c r="K8" s="63"/>
      <c r="L8" s="63"/>
    </row>
    <row r="9" spans="1:13" ht="8.25" customHeight="1">
      <c r="B9" s="192"/>
      <c r="C9" s="192"/>
      <c r="D9" s="192"/>
      <c r="E9" s="193"/>
      <c r="F9" s="193"/>
      <c r="G9" s="106"/>
      <c r="H9" s="63"/>
      <c r="I9" s="221"/>
      <c r="J9" s="63"/>
      <c r="K9" s="63"/>
      <c r="L9" s="63"/>
    </row>
    <row r="10" spans="1:13">
      <c r="B10" s="224"/>
      <c r="C10" s="487" t="s">
        <v>75</v>
      </c>
      <c r="D10" s="487"/>
      <c r="E10" s="195" t="s">
        <v>197</v>
      </c>
      <c r="F10" s="195" t="s">
        <v>198</v>
      </c>
      <c r="G10" s="196"/>
      <c r="H10" s="487" t="s">
        <v>75</v>
      </c>
      <c r="I10" s="487"/>
      <c r="J10" s="195" t="s">
        <v>197</v>
      </c>
      <c r="K10" s="195" t="s">
        <v>198</v>
      </c>
      <c r="L10" s="197"/>
    </row>
    <row r="11" spans="1:13">
      <c r="B11" s="198"/>
      <c r="C11" s="199"/>
      <c r="D11" s="199"/>
      <c r="E11" s="200"/>
      <c r="F11" s="200"/>
      <c r="G11" s="103"/>
      <c r="H11" s="63"/>
      <c r="I11" s="221"/>
      <c r="J11" s="63"/>
      <c r="K11" s="63"/>
      <c r="L11" s="201"/>
    </row>
    <row r="12" spans="1:13">
      <c r="B12" s="88"/>
      <c r="C12" s="225"/>
      <c r="D12" s="225"/>
      <c r="E12" s="226"/>
      <c r="F12" s="226"/>
      <c r="G12" s="64"/>
      <c r="H12" s="63"/>
      <c r="I12" s="221"/>
      <c r="J12" s="175"/>
      <c r="K12" s="227"/>
      <c r="L12" s="201"/>
      <c r="M12" s="228"/>
    </row>
    <row r="13" spans="1:13">
      <c r="B13" s="206"/>
      <c r="C13" s="470" t="s">
        <v>6</v>
      </c>
      <c r="D13" s="470"/>
      <c r="E13" s="133">
        <f>+E15+E25</f>
        <v>-57167695.189999953</v>
      </c>
      <c r="F13" s="133">
        <f>+F15+F25</f>
        <v>366432751.00000024</v>
      </c>
      <c r="G13" s="89"/>
      <c r="H13" s="470" t="s">
        <v>7</v>
      </c>
      <c r="I13" s="470"/>
      <c r="J13" s="133">
        <f>+J15+J26</f>
        <v>12198387</v>
      </c>
      <c r="K13" s="133">
        <f>+K15+K26</f>
        <v>-75053862.329999998</v>
      </c>
      <c r="L13" s="229"/>
      <c r="M13" s="230"/>
    </row>
    <row r="14" spans="1:13">
      <c r="B14" s="205"/>
      <c r="C14" s="160"/>
      <c r="D14" s="104"/>
      <c r="E14" s="231"/>
      <c r="F14" s="231"/>
      <c r="G14" s="89"/>
      <c r="H14" s="160"/>
      <c r="I14" s="160"/>
      <c r="J14" s="231"/>
      <c r="K14" s="231"/>
      <c r="L14" s="229"/>
      <c r="M14" s="64"/>
    </row>
    <row r="15" spans="1:13">
      <c r="B15" s="205"/>
      <c r="C15" s="470" t="s">
        <v>8</v>
      </c>
      <c r="D15" s="470"/>
      <c r="E15" s="133">
        <f>SUM(E18:E23)</f>
        <v>-31356438.169999998</v>
      </c>
      <c r="F15" s="133">
        <f>SUM(F17:F23)</f>
        <v>328276875.20000005</v>
      </c>
      <c r="G15" s="89"/>
      <c r="H15" s="470" t="s">
        <v>9</v>
      </c>
      <c r="I15" s="470"/>
      <c r="J15" s="133">
        <f>SUM(J17:J24)</f>
        <v>0</v>
      </c>
      <c r="K15" s="133">
        <f>SUM(K17:K24)</f>
        <v>-55319210.159999996</v>
      </c>
      <c r="L15" s="229"/>
      <c r="M15" s="64"/>
    </row>
    <row r="16" spans="1:13">
      <c r="B16" s="205"/>
      <c r="C16" s="160"/>
      <c r="D16" s="104"/>
      <c r="E16" s="231"/>
      <c r="F16" s="231"/>
      <c r="G16" s="89"/>
      <c r="H16" s="160"/>
      <c r="I16" s="160"/>
      <c r="J16" s="231"/>
      <c r="K16" s="231"/>
      <c r="L16" s="229"/>
    </row>
    <row r="17" spans="2:13">
      <c r="B17" s="206"/>
      <c r="C17" s="474" t="s">
        <v>10</v>
      </c>
      <c r="D17" s="474"/>
      <c r="E17" s="232">
        <v>0</v>
      </c>
      <c r="F17" s="232">
        <v>328215707.55000007</v>
      </c>
      <c r="G17" s="89"/>
      <c r="H17" s="474" t="s">
        <v>11</v>
      </c>
      <c r="I17" s="474"/>
      <c r="J17" s="232">
        <v>0</v>
      </c>
      <c r="K17" s="232">
        <v>-33039210.159999996</v>
      </c>
      <c r="L17" s="229"/>
      <c r="M17" s="64"/>
    </row>
    <row r="18" spans="2:13">
      <c r="B18" s="206"/>
      <c r="C18" s="474" t="s">
        <v>12</v>
      </c>
      <c r="D18" s="474"/>
      <c r="E18" s="232">
        <v>0</v>
      </c>
      <c r="F18" s="232">
        <v>61167.649999999965</v>
      </c>
      <c r="G18" s="89"/>
      <c r="H18" s="474" t="s">
        <v>13</v>
      </c>
      <c r="I18" s="474"/>
      <c r="J18" s="232">
        <v>0</v>
      </c>
      <c r="K18" s="232">
        <v>0</v>
      </c>
      <c r="L18" s="229"/>
      <c r="M18" s="64"/>
    </row>
    <row r="19" spans="2:13">
      <c r="B19" s="206"/>
      <c r="C19" s="474" t="s">
        <v>14</v>
      </c>
      <c r="D19" s="474"/>
      <c r="E19" s="232">
        <v>-28707101.539999999</v>
      </c>
      <c r="F19" s="232">
        <v>0</v>
      </c>
      <c r="G19" s="89"/>
      <c r="H19" s="474" t="s">
        <v>15</v>
      </c>
      <c r="I19" s="474"/>
      <c r="J19" s="232">
        <v>0</v>
      </c>
      <c r="K19" s="232">
        <v>-22280000.000000004</v>
      </c>
      <c r="L19" s="229"/>
      <c r="M19" s="64"/>
    </row>
    <row r="20" spans="2:13">
      <c r="B20" s="206"/>
      <c r="C20" s="474" t="s">
        <v>16</v>
      </c>
      <c r="D20" s="474"/>
      <c r="E20" s="232">
        <v>0</v>
      </c>
      <c r="F20" s="232">
        <v>0</v>
      </c>
      <c r="G20" s="89"/>
      <c r="H20" s="474" t="s">
        <v>17</v>
      </c>
      <c r="I20" s="474"/>
      <c r="J20" s="232">
        <v>0</v>
      </c>
      <c r="K20" s="232">
        <v>0</v>
      </c>
      <c r="L20" s="229"/>
      <c r="M20" s="64"/>
    </row>
    <row r="21" spans="2:13">
      <c r="B21" s="206"/>
      <c r="C21" s="474" t="s">
        <v>18</v>
      </c>
      <c r="D21" s="474"/>
      <c r="E21" s="232">
        <v>-2649336.63</v>
      </c>
      <c r="F21" s="232">
        <v>0</v>
      </c>
      <c r="G21" s="89"/>
      <c r="H21" s="474" t="s">
        <v>19</v>
      </c>
      <c r="I21" s="474"/>
      <c r="J21" s="232">
        <v>0</v>
      </c>
      <c r="K21" s="232">
        <v>0</v>
      </c>
      <c r="L21" s="229"/>
      <c r="M21" s="64"/>
    </row>
    <row r="22" spans="2:13">
      <c r="B22" s="206"/>
      <c r="C22" s="474" t="s">
        <v>20</v>
      </c>
      <c r="D22" s="474"/>
      <c r="E22" s="232">
        <v>0</v>
      </c>
      <c r="F22" s="232">
        <v>0</v>
      </c>
      <c r="G22" s="89"/>
      <c r="H22" s="474" t="s">
        <v>21</v>
      </c>
      <c r="I22" s="474"/>
      <c r="J22" s="232">
        <v>0</v>
      </c>
      <c r="K22" s="232">
        <v>0</v>
      </c>
      <c r="L22" s="229"/>
      <c r="M22" s="64"/>
    </row>
    <row r="23" spans="2:13">
      <c r="B23" s="206"/>
      <c r="C23" s="474" t="s">
        <v>22</v>
      </c>
      <c r="D23" s="474"/>
      <c r="E23" s="232">
        <v>0</v>
      </c>
      <c r="F23" s="232">
        <v>0</v>
      </c>
      <c r="G23" s="89"/>
      <c r="H23" s="474" t="s">
        <v>23</v>
      </c>
      <c r="I23" s="474"/>
      <c r="J23" s="232">
        <v>0</v>
      </c>
      <c r="K23" s="232">
        <v>0</v>
      </c>
      <c r="L23" s="229"/>
      <c r="M23" s="64"/>
    </row>
    <row r="24" spans="2:13">
      <c r="B24" s="205"/>
      <c r="C24" s="160"/>
      <c r="D24" s="104"/>
      <c r="E24" s="231"/>
      <c r="F24" s="231"/>
      <c r="G24" s="89"/>
      <c r="H24" s="474" t="s">
        <v>24</v>
      </c>
      <c r="I24" s="474"/>
      <c r="J24" s="232">
        <v>0</v>
      </c>
      <c r="K24" s="232">
        <v>0</v>
      </c>
      <c r="L24" s="229"/>
      <c r="M24" s="64"/>
    </row>
    <row r="25" spans="2:13">
      <c r="B25" s="205"/>
      <c r="C25" s="470" t="s">
        <v>27</v>
      </c>
      <c r="D25" s="470"/>
      <c r="E25" s="133">
        <f>SUM(E27:E35)</f>
        <v>-25811257.019999951</v>
      </c>
      <c r="F25" s="133">
        <f>SUM(F27:F35)</f>
        <v>38155875.800000191</v>
      </c>
      <c r="G25" s="89"/>
      <c r="H25" s="160"/>
      <c r="I25" s="160"/>
      <c r="J25" s="231"/>
      <c r="K25" s="231"/>
      <c r="L25" s="229"/>
    </row>
    <row r="26" spans="2:13">
      <c r="B26" s="205"/>
      <c r="C26" s="160"/>
      <c r="D26" s="104"/>
      <c r="E26" s="231"/>
      <c r="F26" s="231"/>
      <c r="G26" s="89"/>
      <c r="H26" s="497" t="s">
        <v>28</v>
      </c>
      <c r="I26" s="497"/>
      <c r="J26" s="133">
        <f>SUM(J28:J33)</f>
        <v>12198387</v>
      </c>
      <c r="K26" s="133">
        <f>SUM(K28:K33)</f>
        <v>-19734652.170000002</v>
      </c>
      <c r="L26" s="229"/>
      <c r="M26" s="64"/>
    </row>
    <row r="27" spans="2:13">
      <c r="B27" s="206"/>
      <c r="C27" s="474" t="s">
        <v>29</v>
      </c>
      <c r="D27" s="474"/>
      <c r="E27" s="232">
        <v>0</v>
      </c>
      <c r="F27" s="232">
        <v>0</v>
      </c>
      <c r="G27" s="89"/>
      <c r="H27" s="160"/>
      <c r="I27" s="160"/>
      <c r="J27" s="231"/>
      <c r="K27" s="231"/>
      <c r="L27" s="229"/>
      <c r="M27" s="48"/>
    </row>
    <row r="28" spans="2:13">
      <c r="B28" s="206"/>
      <c r="C28" s="474" t="s">
        <v>31</v>
      </c>
      <c r="D28" s="474"/>
      <c r="E28" s="232">
        <v>0</v>
      </c>
      <c r="F28" s="232">
        <v>0</v>
      </c>
      <c r="G28" s="89"/>
      <c r="H28" s="474" t="s">
        <v>30</v>
      </c>
      <c r="I28" s="474"/>
      <c r="J28" s="232">
        <v>0</v>
      </c>
      <c r="K28" s="232">
        <v>0</v>
      </c>
      <c r="L28" s="229"/>
      <c r="M28" s="64"/>
    </row>
    <row r="29" spans="2:13">
      <c r="B29" s="206"/>
      <c r="C29" s="474" t="s">
        <v>33</v>
      </c>
      <c r="D29" s="474"/>
      <c r="E29" s="232">
        <v>0</v>
      </c>
      <c r="F29" s="232">
        <v>35835875.800000191</v>
      </c>
      <c r="G29" s="89"/>
      <c r="H29" s="474" t="s">
        <v>32</v>
      </c>
      <c r="I29" s="474"/>
      <c r="J29" s="232">
        <v>0</v>
      </c>
      <c r="K29" s="232">
        <v>0</v>
      </c>
      <c r="L29" s="229"/>
      <c r="M29" s="64"/>
    </row>
    <row r="30" spans="2:13">
      <c r="B30" s="206"/>
      <c r="C30" s="474" t="s">
        <v>35</v>
      </c>
      <c r="D30" s="474"/>
      <c r="E30" s="232">
        <v>-7351818.1499999762</v>
      </c>
      <c r="F30" s="180">
        <v>0</v>
      </c>
      <c r="G30" s="89"/>
      <c r="H30" s="474" t="s">
        <v>34</v>
      </c>
      <c r="I30" s="474"/>
      <c r="J30" s="232">
        <v>0</v>
      </c>
      <c r="K30" s="232">
        <v>-19734652.170000002</v>
      </c>
      <c r="L30" s="229"/>
      <c r="M30" s="64"/>
    </row>
    <row r="31" spans="2:13">
      <c r="B31" s="206"/>
      <c r="C31" s="474" t="s">
        <v>37</v>
      </c>
      <c r="D31" s="474"/>
      <c r="E31" s="232">
        <v>0</v>
      </c>
      <c r="F31" s="232">
        <v>2320000</v>
      </c>
      <c r="G31" s="89"/>
      <c r="H31" s="474" t="s">
        <v>36</v>
      </c>
      <c r="I31" s="474"/>
      <c r="J31" s="232">
        <v>0</v>
      </c>
      <c r="K31" s="232">
        <v>0</v>
      </c>
      <c r="L31" s="229"/>
      <c r="M31" s="64"/>
    </row>
    <row r="32" spans="2:13">
      <c r="B32" s="206"/>
      <c r="C32" s="474" t="s">
        <v>39</v>
      </c>
      <c r="D32" s="474"/>
      <c r="E32" s="232">
        <v>-18459438.869999975</v>
      </c>
      <c r="F32" s="232">
        <v>0</v>
      </c>
      <c r="G32" s="89"/>
      <c r="H32" s="474" t="s">
        <v>38</v>
      </c>
      <c r="I32" s="474"/>
      <c r="J32" s="232">
        <v>0</v>
      </c>
      <c r="K32" s="232">
        <v>0</v>
      </c>
      <c r="L32" s="229"/>
      <c r="M32" s="64"/>
    </row>
    <row r="33" spans="2:13">
      <c r="B33" s="206"/>
      <c r="C33" s="474" t="s">
        <v>41</v>
      </c>
      <c r="D33" s="474"/>
      <c r="E33" s="232">
        <v>0</v>
      </c>
      <c r="F33" s="232">
        <v>0</v>
      </c>
      <c r="G33" s="89"/>
      <c r="H33" s="474" t="s">
        <v>40</v>
      </c>
      <c r="I33" s="474"/>
      <c r="J33" s="232">
        <v>12198387</v>
      </c>
      <c r="K33" s="232">
        <v>0</v>
      </c>
      <c r="L33" s="229"/>
      <c r="M33" s="64"/>
    </row>
    <row r="34" spans="2:13">
      <c r="B34" s="206"/>
      <c r="C34" s="474" t="s">
        <v>42</v>
      </c>
      <c r="D34" s="474"/>
      <c r="E34" s="232">
        <v>0</v>
      </c>
      <c r="F34" s="232">
        <v>0</v>
      </c>
      <c r="G34" s="89"/>
      <c r="H34" s="160"/>
      <c r="I34" s="160"/>
      <c r="J34" s="233"/>
      <c r="K34" s="233"/>
      <c r="L34" s="229"/>
    </row>
    <row r="35" spans="2:13">
      <c r="B35" s="206"/>
      <c r="C35" s="474" t="s">
        <v>44</v>
      </c>
      <c r="D35" s="474"/>
      <c r="E35" s="232">
        <v>0</v>
      </c>
      <c r="F35" s="232">
        <v>0</v>
      </c>
      <c r="G35" s="89"/>
      <c r="H35" s="470" t="s">
        <v>47</v>
      </c>
      <c r="I35" s="470"/>
      <c r="J35" s="133">
        <f>+J43</f>
        <v>384608387.38000059</v>
      </c>
      <c r="K35" s="133">
        <f>+K43</f>
        <v>-12487856.24</v>
      </c>
      <c r="L35" s="229"/>
      <c r="M35" s="230"/>
    </row>
    <row r="36" spans="2:13">
      <c r="B36" s="205"/>
      <c r="C36" s="160"/>
      <c r="D36" s="104"/>
      <c r="E36" s="233"/>
      <c r="F36" s="233"/>
      <c r="G36" s="89"/>
      <c r="H36" s="160"/>
      <c r="I36" s="160"/>
      <c r="J36" s="231"/>
      <c r="K36" s="231"/>
      <c r="L36" s="229"/>
    </row>
    <row r="37" spans="2:13">
      <c r="B37" s="206"/>
      <c r="C37" s="63"/>
      <c r="D37" s="63"/>
      <c r="E37" s="175"/>
      <c r="F37" s="175"/>
      <c r="G37" s="89"/>
      <c r="H37" s="470" t="s">
        <v>49</v>
      </c>
      <c r="I37" s="470"/>
      <c r="J37" s="133">
        <v>0</v>
      </c>
      <c r="K37" s="133">
        <v>0</v>
      </c>
      <c r="L37" s="229"/>
      <c r="M37" s="64"/>
    </row>
    <row r="38" spans="2:13">
      <c r="B38" s="205"/>
      <c r="C38" s="63"/>
      <c r="D38" s="63"/>
      <c r="E38" s="175"/>
      <c r="F38" s="175"/>
      <c r="G38" s="89"/>
      <c r="H38" s="160"/>
      <c r="I38" s="160"/>
      <c r="J38" s="231"/>
      <c r="K38" s="231"/>
      <c r="L38" s="229"/>
    </row>
    <row r="39" spans="2:13">
      <c r="B39" s="206"/>
      <c r="C39" s="63"/>
      <c r="D39" s="63"/>
      <c r="E39" s="175"/>
      <c r="F39" s="175"/>
      <c r="G39" s="89"/>
      <c r="H39" s="474" t="s">
        <v>50</v>
      </c>
      <c r="I39" s="474"/>
      <c r="J39" s="232">
        <v>0</v>
      </c>
      <c r="K39" s="232">
        <v>0</v>
      </c>
      <c r="L39" s="229"/>
      <c r="M39" s="64"/>
    </row>
    <row r="40" spans="2:13">
      <c r="B40" s="205"/>
      <c r="C40" s="63"/>
      <c r="D40" s="63"/>
      <c r="E40" s="175"/>
      <c r="F40" s="175"/>
      <c r="G40" s="89"/>
      <c r="H40" s="474" t="s">
        <v>51</v>
      </c>
      <c r="I40" s="474"/>
      <c r="J40" s="232">
        <v>0</v>
      </c>
      <c r="K40" s="232">
        <v>0</v>
      </c>
      <c r="L40" s="229"/>
      <c r="M40" s="64"/>
    </row>
    <row r="41" spans="2:13">
      <c r="B41" s="206"/>
      <c r="C41" s="63"/>
      <c r="D41" s="63"/>
      <c r="E41" s="175"/>
      <c r="F41" s="175"/>
      <c r="G41" s="89"/>
      <c r="H41" s="474" t="s">
        <v>52</v>
      </c>
      <c r="I41" s="474"/>
      <c r="J41" s="232">
        <v>0</v>
      </c>
      <c r="K41" s="232">
        <v>0</v>
      </c>
      <c r="L41" s="229"/>
      <c r="M41" s="64"/>
    </row>
    <row r="42" spans="2:13">
      <c r="B42" s="206"/>
      <c r="C42" s="63"/>
      <c r="D42" s="63"/>
      <c r="E42" s="175"/>
      <c r="F42" s="175"/>
      <c r="G42" s="89"/>
      <c r="H42" s="160"/>
      <c r="I42" s="160"/>
      <c r="J42" s="231"/>
      <c r="K42" s="231"/>
      <c r="L42" s="229"/>
    </row>
    <row r="43" spans="2:13">
      <c r="B43" s="206"/>
      <c r="C43" s="63"/>
      <c r="D43" s="63"/>
      <c r="E43" s="175"/>
      <c r="F43" s="175"/>
      <c r="G43" s="89"/>
      <c r="H43" s="470" t="s">
        <v>53</v>
      </c>
      <c r="I43" s="470"/>
      <c r="J43" s="133">
        <f>SUM(J45:J49)</f>
        <v>384608387.38000059</v>
      </c>
      <c r="K43" s="133">
        <f>SUM(K45:K49)</f>
        <v>-12487856.24</v>
      </c>
      <c r="L43" s="229"/>
      <c r="M43" s="64"/>
    </row>
    <row r="44" spans="2:13">
      <c r="B44" s="206"/>
      <c r="C44" s="63"/>
      <c r="D44" s="63"/>
      <c r="E44" s="175"/>
      <c r="F44" s="175"/>
      <c r="G44" s="89"/>
      <c r="H44" s="160"/>
      <c r="I44" s="160"/>
      <c r="J44" s="231"/>
      <c r="K44" s="231"/>
      <c r="L44" s="229"/>
      <c r="M44" s="48"/>
    </row>
    <row r="45" spans="2:13">
      <c r="B45" s="206"/>
      <c r="C45" s="63"/>
      <c r="D45" s="63"/>
      <c r="E45" s="175"/>
      <c r="F45" s="175"/>
      <c r="G45" s="89"/>
      <c r="H45" s="474" t="s">
        <v>54</v>
      </c>
      <c r="I45" s="474"/>
      <c r="J45" s="232">
        <v>240557018.97999999</v>
      </c>
      <c r="K45" s="232">
        <v>0</v>
      </c>
      <c r="L45" s="229"/>
      <c r="M45" s="64"/>
    </row>
    <row r="46" spans="2:13">
      <c r="B46" s="206"/>
      <c r="C46" s="63"/>
      <c r="D46" s="63"/>
      <c r="E46" s="175"/>
      <c r="F46" s="175"/>
      <c r="G46" s="89"/>
      <c r="H46" s="474" t="s">
        <v>55</v>
      </c>
      <c r="I46" s="474"/>
      <c r="J46" s="232">
        <v>144051368.40000057</v>
      </c>
      <c r="K46" s="232">
        <v>0</v>
      </c>
      <c r="L46" s="229"/>
      <c r="M46" s="64"/>
    </row>
    <row r="47" spans="2:13">
      <c r="B47" s="206"/>
      <c r="C47" s="63"/>
      <c r="D47" s="63"/>
      <c r="E47" s="175"/>
      <c r="F47" s="175"/>
      <c r="G47" s="89"/>
      <c r="H47" s="474" t="s">
        <v>56</v>
      </c>
      <c r="I47" s="474"/>
      <c r="J47" s="232">
        <v>0</v>
      </c>
      <c r="K47" s="232">
        <v>0</v>
      </c>
      <c r="L47" s="229"/>
      <c r="M47" s="64"/>
    </row>
    <row r="48" spans="2:13">
      <c r="B48" s="206"/>
      <c r="C48" s="63"/>
      <c r="D48" s="63"/>
      <c r="E48" s="175"/>
      <c r="F48" s="175"/>
      <c r="G48" s="89"/>
      <c r="H48" s="474" t="s">
        <v>57</v>
      </c>
      <c r="I48" s="474"/>
      <c r="J48" s="232">
        <v>0</v>
      </c>
      <c r="K48" s="232">
        <v>0</v>
      </c>
      <c r="L48" s="229"/>
      <c r="M48" s="64"/>
    </row>
    <row r="49" spans="2:13">
      <c r="B49" s="205"/>
      <c r="C49" s="63"/>
      <c r="D49" s="63"/>
      <c r="E49" s="175"/>
      <c r="F49" s="175"/>
      <c r="G49" s="89"/>
      <c r="H49" s="474" t="s">
        <v>58</v>
      </c>
      <c r="I49" s="474"/>
      <c r="J49" s="232">
        <v>0</v>
      </c>
      <c r="K49" s="232">
        <v>-12487856.24</v>
      </c>
      <c r="L49" s="229"/>
      <c r="M49" s="89"/>
    </row>
    <row r="50" spans="2:13">
      <c r="B50" s="206"/>
      <c r="C50" s="63"/>
      <c r="D50" s="63"/>
      <c r="E50" s="175"/>
      <c r="F50" s="175"/>
      <c r="G50" s="89"/>
      <c r="H50" s="160"/>
      <c r="I50" s="160"/>
      <c r="J50" s="231"/>
      <c r="K50" s="231"/>
      <c r="L50" s="229"/>
    </row>
    <row r="51" spans="2:13">
      <c r="B51" s="205"/>
      <c r="C51" s="63"/>
      <c r="D51" s="63"/>
      <c r="E51" s="63"/>
      <c r="F51" s="63"/>
      <c r="G51" s="64"/>
      <c r="H51" s="470" t="s">
        <v>199</v>
      </c>
      <c r="I51" s="470"/>
      <c r="J51" s="133">
        <v>0</v>
      </c>
      <c r="K51" s="133">
        <v>0</v>
      </c>
      <c r="L51" s="229"/>
      <c r="M51" s="64"/>
    </row>
    <row r="52" spans="2:13" ht="6.75" customHeight="1">
      <c r="B52" s="206"/>
      <c r="C52" s="63"/>
      <c r="D52" s="63"/>
      <c r="E52" s="63"/>
      <c r="F52" s="63"/>
      <c r="G52" s="222"/>
      <c r="H52" s="160"/>
      <c r="I52" s="160"/>
      <c r="J52" s="231"/>
      <c r="K52" s="231"/>
      <c r="L52" s="229"/>
    </row>
    <row r="53" spans="2:13">
      <c r="B53" s="206"/>
      <c r="C53" s="63"/>
      <c r="D53" s="63"/>
      <c r="E53" s="63"/>
      <c r="F53" s="63"/>
      <c r="G53" s="64"/>
      <c r="H53" s="474" t="s">
        <v>60</v>
      </c>
      <c r="I53" s="474"/>
      <c r="J53" s="232">
        <v>0</v>
      </c>
      <c r="K53" s="232">
        <v>0</v>
      </c>
      <c r="L53" s="229"/>
      <c r="M53" s="64"/>
    </row>
    <row r="54" spans="2:13">
      <c r="B54" s="206"/>
      <c r="C54" s="63"/>
      <c r="D54" s="63"/>
      <c r="E54" s="63"/>
      <c r="F54" s="63"/>
      <c r="G54" s="64"/>
      <c r="H54" s="474" t="s">
        <v>61</v>
      </c>
      <c r="I54" s="474"/>
      <c r="J54" s="232">
        <v>0</v>
      </c>
      <c r="K54" s="232">
        <v>0</v>
      </c>
      <c r="L54" s="229"/>
      <c r="M54" s="64"/>
    </row>
    <row r="55" spans="2:13">
      <c r="B55" s="209"/>
      <c r="C55" s="210"/>
      <c r="D55" s="234"/>
      <c r="E55" s="235"/>
      <c r="F55" s="236"/>
      <c r="G55" s="236"/>
      <c r="H55" s="210"/>
      <c r="I55" s="237"/>
      <c r="J55" s="235"/>
      <c r="K55" s="236"/>
      <c r="L55" s="238"/>
      <c r="M55" s="228"/>
    </row>
    <row r="56" spans="2:13">
      <c r="B56" s="63"/>
      <c r="C56" s="222"/>
      <c r="D56" s="99"/>
      <c r="E56" s="100"/>
      <c r="F56" s="101"/>
      <c r="G56" s="101"/>
      <c r="H56" s="222"/>
      <c r="I56" s="239"/>
      <c r="J56" s="100"/>
      <c r="K56" s="101"/>
      <c r="L56" s="101"/>
    </row>
    <row r="57" spans="2:13">
      <c r="C57" s="489" t="s">
        <v>64</v>
      </c>
      <c r="D57" s="489"/>
      <c r="E57" s="489"/>
      <c r="F57" s="489"/>
      <c r="G57" s="489"/>
      <c r="H57" s="489"/>
      <c r="I57" s="489"/>
      <c r="J57" s="489"/>
      <c r="K57" s="489"/>
    </row>
    <row r="58" spans="2:13">
      <c r="C58" s="99"/>
      <c r="D58" s="100"/>
      <c r="E58" s="101"/>
      <c r="F58" s="101"/>
      <c r="H58" s="102"/>
      <c r="I58" s="240"/>
      <c r="J58" s="101"/>
      <c r="K58" s="101"/>
    </row>
    <row r="59" spans="2:13">
      <c r="C59" s="99"/>
      <c r="D59" s="100" t="s">
        <v>200</v>
      </c>
      <c r="E59" s="101"/>
      <c r="F59" s="101"/>
      <c r="H59" s="102" t="s">
        <v>201</v>
      </c>
      <c r="I59" s="240"/>
      <c r="J59" s="101"/>
      <c r="K59" s="101"/>
    </row>
    <row r="60" spans="2:13">
      <c r="C60" s="99"/>
      <c r="D60" s="454" t="s">
        <v>67</v>
      </c>
      <c r="E60" s="454"/>
      <c r="F60" s="57"/>
      <c r="G60" s="57"/>
      <c r="H60" s="455" t="s">
        <v>68</v>
      </c>
      <c r="I60" s="455"/>
      <c r="J60" s="456" t="s">
        <v>69</v>
      </c>
      <c r="K60" s="456"/>
      <c r="L60" s="1"/>
    </row>
    <row r="61" spans="2:13">
      <c r="C61" s="241"/>
      <c r="D61" s="451" t="s">
        <v>70</v>
      </c>
      <c r="E61" s="451"/>
      <c r="F61" s="62"/>
      <c r="G61" s="62"/>
      <c r="H61" s="452" t="s">
        <v>71</v>
      </c>
      <c r="I61" s="452"/>
      <c r="J61" s="451" t="s">
        <v>72</v>
      </c>
      <c r="K61" s="451"/>
      <c r="L61" s="1"/>
    </row>
    <row r="62" spans="2:13">
      <c r="C62" s="242"/>
      <c r="D62" s="451"/>
      <c r="E62" s="451"/>
      <c r="F62" s="243"/>
      <c r="G62" s="243"/>
      <c r="H62" s="451"/>
      <c r="I62" s="451"/>
      <c r="J62" s="104"/>
      <c r="K62" s="101"/>
    </row>
    <row r="63" spans="2:13">
      <c r="B63" s="244"/>
      <c r="G63" s="64"/>
    </row>
    <row r="64" spans="2:13" ht="15" customHeight="1"/>
  </sheetData>
  <mergeCells count="66">
    <mergeCell ref="D62:E62"/>
    <mergeCell ref="H62:I62"/>
    <mergeCell ref="H54:I54"/>
    <mergeCell ref="C57:K57"/>
    <mergeCell ref="D60:E60"/>
    <mergeCell ref="H60:I60"/>
    <mergeCell ref="J60:K60"/>
    <mergeCell ref="D61:E61"/>
    <mergeCell ref="H61:I61"/>
    <mergeCell ref="J61:K61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10:D10"/>
    <mergeCell ref="H10:I10"/>
    <mergeCell ref="D3:J3"/>
    <mergeCell ref="D4:J4"/>
    <mergeCell ref="D5:J5"/>
    <mergeCell ref="D6:J6"/>
    <mergeCell ref="D7:J7"/>
  </mergeCells>
  <pageMargins left="0.70866141732283472" right="0.70866141732283472" top="0.74803149606299213" bottom="0.74803149606299213" header="0.31496062992125984" footer="0.31496062992125984"/>
  <pageSetup scale="57" orientation="landscape" verticalDpi="0" r:id="rId1"/>
  <ignoredErrors>
    <ignoredError sqref="E15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workbookViewId="0">
      <selection activeCell="L6" sqref="L6"/>
    </sheetView>
  </sheetViews>
  <sheetFormatPr baseColWidth="10" defaultColWidth="0" defaultRowHeight="12" customHeight="1" zeroHeight="1"/>
  <cols>
    <col min="1" max="1" width="3.42578125" style="103" customWidth="1"/>
    <col min="2" max="3" width="3.7109375" style="103" customWidth="1"/>
    <col min="4" max="4" width="24" style="103" customWidth="1"/>
    <col min="5" max="5" width="22.85546875" style="103" customWidth="1"/>
    <col min="6" max="6" width="10.140625" style="103" customWidth="1"/>
    <col min="7" max="7" width="18.7109375" style="64" customWidth="1"/>
    <col min="8" max="8" width="15.7109375" style="64" customWidth="1"/>
    <col min="9" max="9" width="7.7109375" style="103" customWidth="1"/>
    <col min="10" max="11" width="3.7109375" style="67" customWidth="1"/>
    <col min="12" max="13" width="18.7109375" style="67" customWidth="1"/>
    <col min="14" max="14" width="13.85546875" style="67" customWidth="1"/>
    <col min="15" max="15" width="13.28515625" style="67" bestFit="1" customWidth="1"/>
    <col min="16" max="16" width="13.85546875" style="67" bestFit="1" customWidth="1"/>
    <col min="17" max="17" width="1.85546875" style="67" customWidth="1"/>
    <col min="18" max="18" width="3" style="67" customWidth="1"/>
    <col min="19" max="16384" width="0" style="67" hidden="1"/>
  </cols>
  <sheetData>
    <row r="1" spans="1:17"/>
    <row r="2" spans="1:17" s="63" customFormat="1" ht="15">
      <c r="B2" s="184"/>
      <c r="C2" s="184"/>
      <c r="D2" s="184"/>
      <c r="E2" s="498" t="s">
        <v>0</v>
      </c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184"/>
      <c r="Q2" s="184"/>
    </row>
    <row r="3" spans="1:17" ht="15">
      <c r="B3" s="184"/>
      <c r="C3" s="184"/>
      <c r="D3" s="184"/>
      <c r="E3" s="498" t="s">
        <v>202</v>
      </c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84"/>
      <c r="Q3" s="184"/>
    </row>
    <row r="4" spans="1:17" ht="15">
      <c r="B4" s="184"/>
      <c r="C4" s="184"/>
      <c r="D4" s="184"/>
      <c r="E4" s="498" t="s">
        <v>203</v>
      </c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184"/>
      <c r="Q4" s="184"/>
    </row>
    <row r="5" spans="1:17" ht="15">
      <c r="B5" s="184"/>
      <c r="C5" s="184"/>
      <c r="D5" s="184"/>
      <c r="E5" s="498" t="s">
        <v>3</v>
      </c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184"/>
      <c r="Q5" s="184"/>
    </row>
    <row r="6" spans="1:17" ht="15">
      <c r="C6" s="223"/>
      <c r="D6" s="245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63"/>
      <c r="Q6" s="63"/>
    </row>
    <row r="7" spans="1:17">
      <c r="A7" s="68"/>
      <c r="B7" s="462"/>
      <c r="C7" s="462"/>
      <c r="D7" s="462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70"/>
      <c r="Q7" s="63"/>
    </row>
    <row r="8" spans="1:17" s="63" customFormat="1">
      <c r="A8" s="103"/>
      <c r="B8" s="223"/>
      <c r="C8" s="223"/>
      <c r="D8" s="245"/>
      <c r="E8" s="223"/>
      <c r="F8" s="223"/>
      <c r="G8" s="248"/>
      <c r="H8" s="248"/>
      <c r="I8" s="245"/>
    </row>
    <row r="9" spans="1:17" s="63" customFormat="1">
      <c r="A9" s="103"/>
      <c r="B9" s="103"/>
      <c r="C9" s="249"/>
      <c r="D9" s="245"/>
      <c r="E9" s="249"/>
      <c r="F9" s="249"/>
      <c r="G9" s="250"/>
      <c r="H9" s="250"/>
      <c r="I9" s="245"/>
    </row>
    <row r="10" spans="1:17" s="63" customFormat="1">
      <c r="A10" s="251"/>
      <c r="B10" s="499" t="s">
        <v>75</v>
      </c>
      <c r="C10" s="500"/>
      <c r="D10" s="500"/>
      <c r="E10" s="500"/>
      <c r="F10" s="196"/>
      <c r="G10" s="195">
        <v>2016</v>
      </c>
      <c r="H10" s="195">
        <v>2015</v>
      </c>
      <c r="I10" s="252"/>
      <c r="J10" s="500" t="s">
        <v>75</v>
      </c>
      <c r="K10" s="500"/>
      <c r="L10" s="500"/>
      <c r="M10" s="500"/>
      <c r="N10" s="196"/>
      <c r="O10" s="195">
        <v>2016</v>
      </c>
      <c r="P10" s="195">
        <v>2015</v>
      </c>
      <c r="Q10" s="253"/>
    </row>
    <row r="11" spans="1:17" s="63" customFormat="1">
      <c r="A11" s="103"/>
      <c r="B11" s="198"/>
      <c r="C11" s="103"/>
      <c r="D11" s="199"/>
      <c r="E11" s="199"/>
      <c r="F11" s="199"/>
      <c r="G11" s="254"/>
      <c r="H11" s="254"/>
      <c r="I11" s="103"/>
      <c r="Q11" s="201"/>
    </row>
    <row r="12" spans="1:17" s="63" customFormat="1">
      <c r="A12" s="64"/>
      <c r="B12" s="88"/>
      <c r="C12" s="225"/>
      <c r="D12" s="225"/>
      <c r="E12" s="225"/>
      <c r="F12" s="225"/>
      <c r="G12" s="254"/>
      <c r="H12" s="254"/>
      <c r="I12" s="64"/>
      <c r="Q12" s="201"/>
    </row>
    <row r="13" spans="1:17">
      <c r="A13" s="64"/>
      <c r="B13" s="501" t="s">
        <v>204</v>
      </c>
      <c r="C13" s="502"/>
      <c r="D13" s="502"/>
      <c r="E13" s="502"/>
      <c r="F13" s="502"/>
      <c r="G13" s="254"/>
      <c r="H13" s="254"/>
      <c r="I13" s="64"/>
      <c r="J13" s="502" t="s">
        <v>205</v>
      </c>
      <c r="K13" s="502"/>
      <c r="L13" s="502"/>
      <c r="M13" s="502"/>
      <c r="N13" s="502"/>
      <c r="O13" s="255"/>
      <c r="P13" s="255"/>
      <c r="Q13" s="201"/>
    </row>
    <row r="14" spans="1:17">
      <c r="A14" s="64"/>
      <c r="B14" s="88"/>
      <c r="C14" s="225"/>
      <c r="D14" s="64"/>
      <c r="E14" s="225"/>
      <c r="F14" s="225"/>
      <c r="G14" s="254"/>
      <c r="H14" s="254"/>
      <c r="I14" s="64"/>
      <c r="J14" s="64"/>
      <c r="K14" s="225"/>
      <c r="L14" s="225"/>
      <c r="M14" s="225"/>
      <c r="N14" s="225"/>
      <c r="O14" s="255"/>
      <c r="P14" s="255"/>
      <c r="Q14" s="201"/>
    </row>
    <row r="15" spans="1:17">
      <c r="A15" s="64"/>
      <c r="B15" s="88"/>
      <c r="C15" s="502" t="s">
        <v>197</v>
      </c>
      <c r="D15" s="502"/>
      <c r="E15" s="502"/>
      <c r="F15" s="502"/>
      <c r="G15" s="256">
        <f>SUM(G16:G26)</f>
        <v>1147550492.7600002</v>
      </c>
      <c r="H15" s="256">
        <f>SUM(H16:H26)</f>
        <v>1158278928.5999999</v>
      </c>
      <c r="I15" s="64"/>
      <c r="J15" s="64"/>
      <c r="K15" s="502" t="s">
        <v>197</v>
      </c>
      <c r="L15" s="502"/>
      <c r="M15" s="502"/>
      <c r="N15" s="502"/>
      <c r="O15" s="257">
        <f>SUM(O16:O18)</f>
        <v>43554825.170000002</v>
      </c>
      <c r="P15" s="257">
        <f>SUM(P16:P18)</f>
        <v>179705112.00999999</v>
      </c>
      <c r="Q15" s="201"/>
    </row>
    <row r="16" spans="1:17" ht="15">
      <c r="A16" s="64"/>
      <c r="B16" s="88"/>
      <c r="C16" s="225"/>
      <c r="D16" s="503" t="s">
        <v>143</v>
      </c>
      <c r="E16" s="503"/>
      <c r="F16" s="503"/>
      <c r="G16" s="258">
        <v>296918833.44</v>
      </c>
      <c r="H16" s="259">
        <v>257410783.46000001</v>
      </c>
      <c r="I16" s="64"/>
      <c r="J16" s="64"/>
      <c r="K16" s="63"/>
      <c r="L16" s="504" t="s">
        <v>33</v>
      </c>
      <c r="M16" s="504"/>
      <c r="N16" s="504"/>
      <c r="O16" s="259">
        <v>0</v>
      </c>
      <c r="P16" s="259">
        <v>0</v>
      </c>
      <c r="Q16" s="201"/>
    </row>
    <row r="17" spans="1:17">
      <c r="A17" s="64"/>
      <c r="B17" s="88"/>
      <c r="C17" s="225"/>
      <c r="D17" s="503" t="s">
        <v>206</v>
      </c>
      <c r="E17" s="503"/>
      <c r="F17" s="503"/>
      <c r="G17" s="259">
        <v>0</v>
      </c>
      <c r="H17" s="259">
        <v>0</v>
      </c>
      <c r="I17" s="64"/>
      <c r="J17" s="64"/>
      <c r="K17" s="63"/>
      <c r="L17" s="504" t="s">
        <v>35</v>
      </c>
      <c r="M17" s="504"/>
      <c r="N17" s="504"/>
      <c r="O17" s="259">
        <v>0</v>
      </c>
      <c r="P17" s="259">
        <v>0</v>
      </c>
      <c r="Q17" s="201"/>
    </row>
    <row r="18" spans="1:17">
      <c r="A18" s="64"/>
      <c r="B18" s="88"/>
      <c r="C18" s="260"/>
      <c r="D18" s="503" t="s">
        <v>207</v>
      </c>
      <c r="E18" s="503"/>
      <c r="F18" s="503"/>
      <c r="G18" s="259">
        <v>600000</v>
      </c>
      <c r="H18" s="259">
        <v>18760999.75</v>
      </c>
      <c r="I18" s="64"/>
      <c r="J18" s="64"/>
      <c r="K18" s="254"/>
      <c r="L18" s="504" t="s">
        <v>208</v>
      </c>
      <c r="M18" s="504"/>
      <c r="N18" s="504"/>
      <c r="O18" s="259">
        <v>43554825.170000002</v>
      </c>
      <c r="P18" s="261">
        <v>179705112.00999999</v>
      </c>
      <c r="Q18" s="201"/>
    </row>
    <row r="19" spans="1:17" ht="15">
      <c r="A19" s="64"/>
      <c r="B19" s="88"/>
      <c r="C19" s="260"/>
      <c r="D19" s="503" t="s">
        <v>149</v>
      </c>
      <c r="E19" s="503"/>
      <c r="F19" s="503"/>
      <c r="G19" s="258">
        <v>52582671.409999996</v>
      </c>
      <c r="H19" s="259">
        <v>59859875.490000002</v>
      </c>
      <c r="I19" s="64"/>
      <c r="J19" s="64"/>
      <c r="K19" s="254"/>
      <c r="L19" s="63"/>
      <c r="M19" s="63"/>
      <c r="N19" s="63"/>
      <c r="O19" s="175"/>
      <c r="P19" s="175"/>
      <c r="Q19" s="201"/>
    </row>
    <row r="20" spans="1:17">
      <c r="A20" s="64"/>
      <c r="B20" s="88"/>
      <c r="C20" s="260"/>
      <c r="D20" s="503" t="s">
        <v>150</v>
      </c>
      <c r="E20" s="503"/>
      <c r="F20" s="503"/>
      <c r="G20" s="259">
        <v>2625556.42</v>
      </c>
      <c r="H20" s="259">
        <v>9247117.8900000006</v>
      </c>
      <c r="I20" s="64"/>
      <c r="J20" s="64"/>
      <c r="K20" s="502" t="s">
        <v>198</v>
      </c>
      <c r="L20" s="502"/>
      <c r="M20" s="502"/>
      <c r="N20" s="502"/>
      <c r="O20" s="256">
        <f>SUM(O21:O23)</f>
        <v>90848211.700000197</v>
      </c>
      <c r="P20" s="256">
        <f>SUM(P21:P23)</f>
        <v>326120533.83999991</v>
      </c>
      <c r="Q20" s="201"/>
    </row>
    <row r="21" spans="1:17">
      <c r="A21" s="64"/>
      <c r="B21" s="88"/>
      <c r="C21" s="260"/>
      <c r="D21" s="503" t="s">
        <v>152</v>
      </c>
      <c r="E21" s="503"/>
      <c r="F21" s="503"/>
      <c r="G21" s="261">
        <v>52738669.789999999</v>
      </c>
      <c r="H21" s="259">
        <v>31053241.690000001</v>
      </c>
      <c r="I21" s="64"/>
      <c r="J21" s="64"/>
      <c r="K21" s="254"/>
      <c r="L21" s="504" t="s">
        <v>33</v>
      </c>
      <c r="M21" s="504"/>
      <c r="N21" s="504"/>
      <c r="O21" s="259">
        <v>35835875.800000191</v>
      </c>
      <c r="P21" s="261">
        <v>289603537.86999989</v>
      </c>
      <c r="Q21" s="201"/>
    </row>
    <row r="22" spans="1:17">
      <c r="A22" s="64"/>
      <c r="B22" s="88"/>
      <c r="C22" s="260"/>
      <c r="D22" s="503" t="s">
        <v>154</v>
      </c>
      <c r="E22" s="503"/>
      <c r="F22" s="503"/>
      <c r="G22" s="259">
        <v>0</v>
      </c>
      <c r="H22" s="259">
        <v>0</v>
      </c>
      <c r="I22" s="64"/>
      <c r="J22" s="64"/>
      <c r="K22" s="225"/>
      <c r="L22" s="504" t="s">
        <v>35</v>
      </c>
      <c r="M22" s="504"/>
      <c r="N22" s="504"/>
      <c r="O22" s="259">
        <v>7104101.8499999996</v>
      </c>
      <c r="P22" s="259">
        <v>13950503.939999998</v>
      </c>
      <c r="Q22" s="201"/>
    </row>
    <row r="23" spans="1:17" ht="37.5" customHeight="1">
      <c r="A23" s="64"/>
      <c r="B23" s="88"/>
      <c r="C23" s="260"/>
      <c r="D23" s="503" t="s">
        <v>156</v>
      </c>
      <c r="E23" s="503"/>
      <c r="F23" s="503"/>
      <c r="G23" s="259">
        <v>0</v>
      </c>
      <c r="H23" s="259">
        <v>0</v>
      </c>
      <c r="I23" s="64"/>
      <c r="J23" s="64"/>
      <c r="K23" s="63"/>
      <c r="L23" s="504" t="s">
        <v>209</v>
      </c>
      <c r="M23" s="504"/>
      <c r="N23" s="504"/>
      <c r="O23" s="259">
        <v>47908234.049999997</v>
      </c>
      <c r="P23" s="261">
        <v>22566492.030000001</v>
      </c>
      <c r="Q23" s="201"/>
    </row>
    <row r="24" spans="1:17">
      <c r="A24" s="64"/>
      <c r="B24" s="88"/>
      <c r="C24" s="225"/>
      <c r="D24" s="503" t="s">
        <v>161</v>
      </c>
      <c r="E24" s="503"/>
      <c r="F24" s="503"/>
      <c r="G24" s="259">
        <v>633506414.04999995</v>
      </c>
      <c r="H24" s="259">
        <v>559938519.20000005</v>
      </c>
      <c r="I24" s="64"/>
      <c r="J24" s="64"/>
      <c r="K24" s="502" t="s">
        <v>210</v>
      </c>
      <c r="L24" s="502"/>
      <c r="M24" s="502"/>
      <c r="N24" s="502"/>
      <c r="O24" s="256">
        <f>O15-O20</f>
        <v>-47293386.530000195</v>
      </c>
      <c r="P24" s="256">
        <f>P15-P20</f>
        <v>-146415421.82999992</v>
      </c>
      <c r="Q24" s="201"/>
    </row>
    <row r="25" spans="1:17">
      <c r="A25" s="64"/>
      <c r="B25" s="88"/>
      <c r="C25" s="260"/>
      <c r="D25" s="503" t="s">
        <v>211</v>
      </c>
      <c r="E25" s="503"/>
      <c r="F25" s="503"/>
      <c r="G25" s="259">
        <v>101949246.02</v>
      </c>
      <c r="H25" s="259">
        <v>219469533.09999999</v>
      </c>
      <c r="I25" s="64"/>
      <c r="J25" s="64"/>
      <c r="Q25" s="201"/>
    </row>
    <row r="26" spans="1:17">
      <c r="A26" s="64"/>
      <c r="B26" s="88"/>
      <c r="C26" s="225"/>
      <c r="D26" s="503" t="s">
        <v>212</v>
      </c>
      <c r="E26" s="503"/>
      <c r="F26" s="93"/>
      <c r="G26" s="261">
        <v>6629101.6299999999</v>
      </c>
      <c r="H26" s="259">
        <v>2538858.0200000107</v>
      </c>
      <c r="I26" s="64"/>
      <c r="J26" s="64"/>
      <c r="K26" s="63"/>
      <c r="L26" s="63"/>
      <c r="M26" s="63"/>
      <c r="N26" s="63"/>
      <c r="O26" s="175"/>
      <c r="P26" s="175"/>
      <c r="Q26" s="201"/>
    </row>
    <row r="27" spans="1:17">
      <c r="A27" s="64"/>
      <c r="B27" s="88"/>
      <c r="C27" s="225"/>
      <c r="D27" s="64"/>
      <c r="E27" s="225"/>
      <c r="F27" s="225"/>
      <c r="G27" s="254"/>
      <c r="H27" s="254"/>
      <c r="I27" s="64"/>
      <c r="J27" s="63"/>
      <c r="K27" s="63"/>
      <c r="L27" s="63"/>
      <c r="M27" s="63"/>
      <c r="N27" s="63"/>
      <c r="O27" s="175"/>
      <c r="P27" s="175"/>
      <c r="Q27" s="201"/>
    </row>
    <row r="28" spans="1:17">
      <c r="A28" s="64"/>
      <c r="B28" s="88"/>
      <c r="C28" s="502" t="s">
        <v>198</v>
      </c>
      <c r="D28" s="502"/>
      <c r="E28" s="502"/>
      <c r="F28" s="502"/>
      <c r="G28" s="256">
        <f>SUM(G29:G44)</f>
        <v>723694507.7700001</v>
      </c>
      <c r="H28" s="256">
        <f>SUM(H29:H44)</f>
        <v>983399586.11000001</v>
      </c>
      <c r="I28" s="64"/>
      <c r="J28" s="502" t="s">
        <v>213</v>
      </c>
      <c r="K28" s="502"/>
      <c r="L28" s="502"/>
      <c r="M28" s="502"/>
      <c r="N28" s="502"/>
      <c r="O28" s="262"/>
      <c r="P28" s="262"/>
      <c r="Q28" s="201"/>
    </row>
    <row r="29" spans="1:17">
      <c r="A29" s="64"/>
      <c r="B29" s="88"/>
      <c r="C29" s="263"/>
      <c r="D29" s="503" t="s">
        <v>214</v>
      </c>
      <c r="E29" s="503"/>
      <c r="F29" s="503"/>
      <c r="G29" s="259">
        <v>380602907.39000005</v>
      </c>
      <c r="H29" s="259">
        <v>399764370.33999997</v>
      </c>
      <c r="I29" s="64"/>
      <c r="J29" s="64"/>
      <c r="K29" s="225"/>
      <c r="L29" s="225"/>
      <c r="M29" s="225"/>
      <c r="N29" s="225"/>
      <c r="O29" s="262"/>
      <c r="P29" s="262"/>
      <c r="Q29" s="201"/>
    </row>
    <row r="30" spans="1:17">
      <c r="A30" s="64"/>
      <c r="B30" s="88"/>
      <c r="C30" s="263"/>
      <c r="D30" s="503" t="s">
        <v>146</v>
      </c>
      <c r="E30" s="503"/>
      <c r="F30" s="503"/>
      <c r="G30" s="259">
        <v>79140145.159999996</v>
      </c>
      <c r="H30" s="259">
        <v>116571536.48999999</v>
      </c>
      <c r="I30" s="64"/>
      <c r="J30" s="63"/>
      <c r="K30" s="502" t="s">
        <v>197</v>
      </c>
      <c r="L30" s="502"/>
      <c r="M30" s="502"/>
      <c r="N30" s="502"/>
      <c r="O30" s="256">
        <f>O31+O34+O35</f>
        <v>0</v>
      </c>
      <c r="P30" s="256">
        <f>P31+P34+P35</f>
        <v>0</v>
      </c>
      <c r="Q30" s="201"/>
    </row>
    <row r="31" spans="1:17">
      <c r="A31" s="64"/>
      <c r="B31" s="88"/>
      <c r="C31" s="263"/>
      <c r="D31" s="503" t="s">
        <v>148</v>
      </c>
      <c r="E31" s="503"/>
      <c r="F31" s="503"/>
      <c r="G31" s="261">
        <v>221567544.34999996</v>
      </c>
      <c r="H31" s="259">
        <v>282829132.44999999</v>
      </c>
      <c r="I31" s="64"/>
      <c r="J31" s="64"/>
      <c r="K31" s="63"/>
      <c r="L31" s="504" t="s">
        <v>215</v>
      </c>
      <c r="M31" s="504"/>
      <c r="N31" s="504"/>
      <c r="O31" s="259">
        <v>0</v>
      </c>
      <c r="P31" s="259">
        <v>0</v>
      </c>
      <c r="Q31" s="201"/>
    </row>
    <row r="32" spans="1:17">
      <c r="A32" s="64"/>
      <c r="B32" s="88"/>
      <c r="C32" s="225"/>
      <c r="D32" s="503" t="s">
        <v>153</v>
      </c>
      <c r="E32" s="503"/>
      <c r="F32" s="503"/>
      <c r="G32" s="259">
        <v>0</v>
      </c>
      <c r="H32" s="259">
        <v>0</v>
      </c>
      <c r="I32" s="64"/>
      <c r="J32" s="64"/>
      <c r="K32" s="263"/>
      <c r="L32" s="504" t="s">
        <v>216</v>
      </c>
      <c r="M32" s="504"/>
      <c r="N32" s="504"/>
      <c r="O32" s="259">
        <v>0</v>
      </c>
      <c r="P32" s="259">
        <v>0</v>
      </c>
      <c r="Q32" s="201"/>
    </row>
    <row r="33" spans="1:17">
      <c r="A33" s="64"/>
      <c r="B33" s="88"/>
      <c r="C33" s="263"/>
      <c r="D33" s="503" t="s">
        <v>217</v>
      </c>
      <c r="E33" s="503"/>
      <c r="F33" s="503"/>
      <c r="G33" s="259">
        <v>0</v>
      </c>
      <c r="H33" s="259">
        <v>0</v>
      </c>
      <c r="I33" s="64"/>
      <c r="J33" s="64"/>
      <c r="K33" s="263"/>
      <c r="L33" s="504" t="s">
        <v>218</v>
      </c>
      <c r="M33" s="504"/>
      <c r="N33" s="504"/>
      <c r="O33" s="259">
        <v>0</v>
      </c>
      <c r="P33" s="259">
        <v>0</v>
      </c>
      <c r="Q33" s="201"/>
    </row>
    <row r="34" spans="1:17">
      <c r="A34" s="64"/>
      <c r="B34" s="88"/>
      <c r="C34" s="263"/>
      <c r="D34" s="503" t="s">
        <v>219</v>
      </c>
      <c r="E34" s="503"/>
      <c r="F34" s="503"/>
      <c r="G34" s="259">
        <v>0</v>
      </c>
      <c r="H34" s="259">
        <v>0</v>
      </c>
      <c r="I34" s="64"/>
      <c r="J34" s="64"/>
      <c r="K34" s="263"/>
      <c r="L34" s="504" t="s">
        <v>220</v>
      </c>
      <c r="M34" s="504"/>
      <c r="N34" s="504"/>
      <c r="O34" s="259">
        <v>0</v>
      </c>
      <c r="P34" s="259">
        <v>0</v>
      </c>
      <c r="Q34" s="201"/>
    </row>
    <row r="35" spans="1:17">
      <c r="A35" s="64"/>
      <c r="B35" s="88"/>
      <c r="C35" s="263"/>
      <c r="D35" s="503" t="s">
        <v>158</v>
      </c>
      <c r="E35" s="503"/>
      <c r="F35" s="503"/>
      <c r="G35" s="261">
        <v>33995687.619999997</v>
      </c>
      <c r="H35" s="259">
        <v>42745423.969999999</v>
      </c>
      <c r="I35" s="64"/>
      <c r="J35" s="64"/>
      <c r="K35" s="254"/>
      <c r="L35" s="504"/>
      <c r="M35" s="504"/>
      <c r="N35" s="504"/>
      <c r="O35" s="259"/>
      <c r="P35" s="259"/>
      <c r="Q35" s="201"/>
    </row>
    <row r="36" spans="1:17">
      <c r="A36" s="64"/>
      <c r="B36" s="88"/>
      <c r="C36" s="263"/>
      <c r="D36" s="503" t="s">
        <v>160</v>
      </c>
      <c r="E36" s="503"/>
      <c r="F36" s="503"/>
      <c r="G36" s="259">
        <v>0</v>
      </c>
      <c r="H36" s="259">
        <v>0</v>
      </c>
      <c r="I36" s="64"/>
      <c r="J36" s="64"/>
      <c r="K36" s="254"/>
      <c r="L36" s="63"/>
      <c r="M36" s="63"/>
      <c r="N36" s="63"/>
      <c r="O36" s="175"/>
      <c r="P36" s="175"/>
      <c r="Q36" s="201"/>
    </row>
    <row r="37" spans="1:17">
      <c r="A37" s="64"/>
      <c r="B37" s="88"/>
      <c r="C37" s="263"/>
      <c r="D37" s="503" t="s">
        <v>162</v>
      </c>
      <c r="E37" s="503"/>
      <c r="F37" s="503"/>
      <c r="G37" s="259">
        <v>0</v>
      </c>
      <c r="H37" s="259">
        <v>0</v>
      </c>
      <c r="I37" s="64"/>
      <c r="J37" s="64"/>
      <c r="K37" s="502" t="s">
        <v>198</v>
      </c>
      <c r="L37" s="502"/>
      <c r="M37" s="502"/>
      <c r="N37" s="502"/>
      <c r="O37" s="256">
        <f>O39+O40+O41</f>
        <v>48346890.910000004</v>
      </c>
      <c r="P37" s="256">
        <f>P39+P40+P41</f>
        <v>82416741.380000025</v>
      </c>
      <c r="Q37" s="201"/>
    </row>
    <row r="38" spans="1:17">
      <c r="A38" s="64"/>
      <c r="B38" s="88"/>
      <c r="C38" s="263"/>
      <c r="D38" s="503" t="s">
        <v>164</v>
      </c>
      <c r="E38" s="503"/>
      <c r="F38" s="503"/>
      <c r="G38" s="259">
        <v>0</v>
      </c>
      <c r="H38" s="259">
        <v>0</v>
      </c>
      <c r="I38" s="64"/>
      <c r="J38" s="63"/>
      <c r="K38" s="63"/>
      <c r="L38" s="504" t="s">
        <v>221</v>
      </c>
      <c r="M38" s="504"/>
      <c r="N38" s="504"/>
      <c r="O38" s="259"/>
      <c r="P38" s="259"/>
      <c r="Q38" s="201"/>
    </row>
    <row r="39" spans="1:17">
      <c r="A39" s="64"/>
      <c r="B39" s="88"/>
      <c r="C39" s="263"/>
      <c r="D39" s="503" t="s">
        <v>165</v>
      </c>
      <c r="E39" s="503"/>
      <c r="F39" s="503"/>
      <c r="G39" s="261">
        <v>78000</v>
      </c>
      <c r="H39" s="259">
        <v>998600</v>
      </c>
      <c r="I39" s="64"/>
      <c r="J39" s="64"/>
      <c r="K39" s="63"/>
      <c r="L39" s="504" t="s">
        <v>216</v>
      </c>
      <c r="M39" s="504"/>
      <c r="N39" s="504"/>
      <c r="O39" s="261">
        <v>48346890.910000004</v>
      </c>
      <c r="P39" s="259">
        <v>82416741.380000025</v>
      </c>
      <c r="Q39" s="201"/>
    </row>
    <row r="40" spans="1:17">
      <c r="A40" s="64"/>
      <c r="B40" s="88"/>
      <c r="C40" s="263"/>
      <c r="D40" s="503" t="s">
        <v>167</v>
      </c>
      <c r="E40" s="503"/>
      <c r="F40" s="503"/>
      <c r="G40" s="259">
        <v>0</v>
      </c>
      <c r="H40" s="259">
        <v>0</v>
      </c>
      <c r="I40" s="64"/>
      <c r="J40" s="64"/>
      <c r="K40" s="263"/>
      <c r="L40" s="504" t="s">
        <v>218</v>
      </c>
      <c r="M40" s="504"/>
      <c r="N40" s="504"/>
      <c r="O40" s="259">
        <v>0</v>
      </c>
      <c r="P40" s="259">
        <v>0</v>
      </c>
      <c r="Q40" s="201"/>
    </row>
    <row r="41" spans="1:17">
      <c r="A41" s="64"/>
      <c r="B41" s="88"/>
      <c r="C41" s="263"/>
      <c r="D41" s="503" t="s">
        <v>222</v>
      </c>
      <c r="E41" s="503"/>
      <c r="F41" s="503"/>
      <c r="G41" s="259">
        <v>0</v>
      </c>
      <c r="H41" s="259">
        <v>0</v>
      </c>
      <c r="I41" s="64"/>
      <c r="J41" s="64"/>
      <c r="K41" s="263"/>
      <c r="L41" s="504" t="s">
        <v>223</v>
      </c>
      <c r="M41" s="504"/>
      <c r="N41" s="504"/>
      <c r="O41" s="259">
        <v>0</v>
      </c>
      <c r="P41" s="259">
        <v>0</v>
      </c>
      <c r="Q41" s="201"/>
    </row>
    <row r="42" spans="1:17">
      <c r="A42" s="64"/>
      <c r="B42" s="88"/>
      <c r="C42" s="225"/>
      <c r="D42" s="503" t="s">
        <v>127</v>
      </c>
      <c r="E42" s="503"/>
      <c r="F42" s="503"/>
      <c r="G42" s="259">
        <v>0</v>
      </c>
      <c r="H42" s="259">
        <v>0</v>
      </c>
      <c r="I42" s="64"/>
      <c r="J42" s="64"/>
      <c r="K42" s="263"/>
      <c r="L42" s="504"/>
      <c r="M42" s="504"/>
      <c r="N42" s="504"/>
      <c r="O42" s="259"/>
      <c r="P42" s="259"/>
      <c r="Q42" s="201"/>
    </row>
    <row r="43" spans="1:17">
      <c r="A43" s="64"/>
      <c r="B43" s="88"/>
      <c r="C43" s="263"/>
      <c r="D43" s="503" t="s">
        <v>174</v>
      </c>
      <c r="E43" s="503"/>
      <c r="F43" s="503"/>
      <c r="G43" s="259">
        <v>4341558</v>
      </c>
      <c r="H43" s="259">
        <v>9410612.4900000002</v>
      </c>
      <c r="I43" s="64"/>
      <c r="J43" s="64"/>
      <c r="K43" s="254"/>
      <c r="L43" s="63"/>
      <c r="M43" s="63"/>
      <c r="N43" s="63"/>
      <c r="O43" s="175"/>
      <c r="P43" s="175"/>
      <c r="Q43" s="201"/>
    </row>
    <row r="44" spans="1:17">
      <c r="A44" s="64"/>
      <c r="B44" s="88"/>
      <c r="C44" s="263"/>
      <c r="D44" s="503" t="s">
        <v>224</v>
      </c>
      <c r="E44" s="503"/>
      <c r="F44" s="503"/>
      <c r="G44" s="261">
        <v>3968665.25</v>
      </c>
      <c r="H44" s="259">
        <v>131079910.37</v>
      </c>
      <c r="I44" s="64"/>
      <c r="J44" s="64"/>
      <c r="K44" s="502" t="s">
        <v>225</v>
      </c>
      <c r="L44" s="502"/>
      <c r="M44" s="502"/>
      <c r="N44" s="502"/>
      <c r="O44" s="256">
        <f>O30-O37</f>
        <v>-48346890.910000004</v>
      </c>
      <c r="P44" s="256">
        <f>P30-P37</f>
        <v>-82416741.380000025</v>
      </c>
      <c r="Q44" s="201"/>
    </row>
    <row r="45" spans="1:17">
      <c r="A45" s="64"/>
      <c r="B45" s="88"/>
      <c r="C45" s="263"/>
      <c r="D45" s="63"/>
      <c r="E45" s="63"/>
      <c r="F45" s="63"/>
      <c r="G45" s="175"/>
      <c r="H45" s="175"/>
      <c r="I45" s="64"/>
      <c r="J45" s="64"/>
      <c r="K45" s="254"/>
      <c r="L45" s="254"/>
      <c r="M45" s="254"/>
      <c r="N45" s="254"/>
      <c r="O45" s="262"/>
      <c r="P45" s="262"/>
      <c r="Q45" s="201"/>
    </row>
    <row r="46" spans="1:17">
      <c r="A46" s="64"/>
      <c r="B46" s="88"/>
      <c r="C46" s="225"/>
      <c r="D46" s="64"/>
      <c r="E46" s="225"/>
      <c r="F46" s="225"/>
      <c r="G46" s="262"/>
      <c r="H46" s="262"/>
      <c r="I46" s="64"/>
      <c r="J46" s="64"/>
      <c r="K46" s="254"/>
      <c r="L46" s="254"/>
      <c r="M46" s="254"/>
      <c r="N46" s="254"/>
      <c r="O46" s="262"/>
      <c r="P46" s="262"/>
      <c r="Q46" s="201"/>
    </row>
    <row r="47" spans="1:17" s="268" customFormat="1">
      <c r="A47" s="264"/>
      <c r="B47" s="265"/>
      <c r="C47" s="502" t="s">
        <v>226</v>
      </c>
      <c r="D47" s="502"/>
      <c r="E47" s="502"/>
      <c r="F47" s="502"/>
      <c r="G47" s="266">
        <f>G15-G28</f>
        <v>423855984.99000013</v>
      </c>
      <c r="H47" s="266">
        <f>H15-H28</f>
        <v>174879342.48999989</v>
      </c>
      <c r="I47" s="264"/>
      <c r="J47" s="505" t="s">
        <v>227</v>
      </c>
      <c r="K47" s="505"/>
      <c r="L47" s="505"/>
      <c r="M47" s="505"/>
      <c r="N47" s="505"/>
      <c r="O47" s="266">
        <f>G47+O24+O44</f>
        <v>328215707.54999989</v>
      </c>
      <c r="P47" s="266">
        <f>H47+P24+P44</f>
        <v>-53952820.720000058</v>
      </c>
      <c r="Q47" s="267"/>
    </row>
    <row r="48" spans="1:17" s="268" customFormat="1">
      <c r="A48" s="264"/>
      <c r="B48" s="265"/>
      <c r="C48" s="263"/>
      <c r="D48" s="263"/>
      <c r="E48" s="263"/>
      <c r="F48" s="263"/>
      <c r="G48" s="269"/>
      <c r="H48" s="269"/>
      <c r="I48" s="264"/>
      <c r="J48" s="270"/>
      <c r="K48" s="270"/>
      <c r="L48" s="270"/>
      <c r="M48" s="270"/>
      <c r="N48" s="270"/>
      <c r="O48" s="266"/>
      <c r="P48" s="266"/>
      <c r="Q48" s="267"/>
    </row>
    <row r="49" spans="1:18" s="268" customFormat="1">
      <c r="A49" s="264"/>
      <c r="B49" s="265"/>
      <c r="C49" s="263"/>
      <c r="D49" s="263"/>
      <c r="E49" s="263"/>
      <c r="F49" s="263"/>
      <c r="G49" s="269"/>
      <c r="H49" s="269"/>
      <c r="I49" s="264"/>
      <c r="J49" s="505" t="s">
        <v>228</v>
      </c>
      <c r="K49" s="505"/>
      <c r="L49" s="505"/>
      <c r="M49" s="505"/>
      <c r="N49" s="505"/>
      <c r="O49" s="271">
        <v>136588085.09</v>
      </c>
      <c r="P49" s="271">
        <v>233893469.25</v>
      </c>
      <c r="Q49" s="267"/>
    </row>
    <row r="50" spans="1:18" s="268" customFormat="1">
      <c r="A50" s="264"/>
      <c r="B50" s="265"/>
      <c r="C50" s="263"/>
      <c r="D50" s="263"/>
      <c r="E50" s="263"/>
      <c r="F50" s="263"/>
      <c r="G50" s="272"/>
      <c r="H50" s="269"/>
      <c r="I50" s="264"/>
      <c r="J50" s="505" t="s">
        <v>229</v>
      </c>
      <c r="K50" s="505"/>
      <c r="L50" s="505"/>
      <c r="M50" s="505"/>
      <c r="N50" s="505"/>
      <c r="O50" s="273">
        <f>+O47+O49</f>
        <v>464803792.63999987</v>
      </c>
      <c r="P50" s="273">
        <f>+P47+P49</f>
        <v>179940648.52999994</v>
      </c>
      <c r="Q50" s="267"/>
    </row>
    <row r="51" spans="1:18" s="268" customFormat="1" ht="13.5" customHeight="1">
      <c r="A51" s="264"/>
      <c r="B51" s="265"/>
      <c r="C51" s="263"/>
      <c r="D51" s="263"/>
      <c r="E51" s="263"/>
      <c r="F51" s="263"/>
      <c r="G51" s="269"/>
      <c r="H51" s="269"/>
      <c r="I51" s="264"/>
      <c r="J51" s="270"/>
      <c r="K51" s="270"/>
      <c r="L51" s="270"/>
      <c r="M51" s="270"/>
      <c r="N51" s="270"/>
      <c r="O51" s="266"/>
      <c r="P51" s="266"/>
      <c r="Q51" s="267"/>
    </row>
    <row r="52" spans="1:18" ht="6" customHeight="1">
      <c r="A52" s="64"/>
      <c r="B52" s="274"/>
      <c r="C52" s="275"/>
      <c r="D52" s="275"/>
      <c r="E52" s="275"/>
      <c r="F52" s="275"/>
      <c r="G52" s="276"/>
      <c r="H52" s="276"/>
      <c r="I52" s="277"/>
      <c r="J52" s="210"/>
      <c r="K52" s="210"/>
      <c r="L52" s="210"/>
      <c r="M52" s="210"/>
      <c r="N52" s="210"/>
      <c r="O52" s="210"/>
      <c r="P52" s="210"/>
      <c r="Q52" s="213"/>
    </row>
    <row r="53" spans="1:18" ht="15" customHeight="1">
      <c r="A53" s="64"/>
      <c r="I53" s="64"/>
      <c r="J53" s="63"/>
      <c r="K53" s="63"/>
      <c r="L53" s="63"/>
      <c r="M53" s="63"/>
      <c r="N53" s="175"/>
      <c r="O53" s="175"/>
      <c r="P53" s="175"/>
      <c r="Q53" s="63"/>
    </row>
    <row r="54" spans="1:18" ht="15" customHeight="1">
      <c r="A54" s="63"/>
      <c r="B54" s="99" t="s">
        <v>64</v>
      </c>
      <c r="C54" s="99"/>
      <c r="D54" s="99"/>
      <c r="E54" s="99"/>
      <c r="F54" s="99"/>
      <c r="G54" s="99"/>
      <c r="H54" s="99"/>
      <c r="I54" s="99"/>
      <c r="J54" s="99"/>
      <c r="K54" s="63"/>
      <c r="L54" s="63"/>
      <c r="M54" s="63"/>
      <c r="N54" s="63"/>
      <c r="O54" s="227"/>
      <c r="P54" s="175"/>
      <c r="Q54" s="63"/>
    </row>
    <row r="55" spans="1:18" ht="9.75" customHeight="1">
      <c r="A55" s="63"/>
      <c r="B55" s="99"/>
      <c r="C55" s="100"/>
      <c r="D55" s="101"/>
      <c r="E55" s="101"/>
      <c r="F55" s="63"/>
      <c r="G55" s="102"/>
      <c r="H55" s="100"/>
      <c r="I55" s="101"/>
      <c r="J55" s="101"/>
      <c r="K55" s="63"/>
      <c r="L55" s="63"/>
      <c r="M55" s="63"/>
      <c r="N55" s="63"/>
      <c r="O55" s="227"/>
      <c r="P55" s="175"/>
      <c r="Q55" s="63"/>
    </row>
    <row r="56" spans="1:18" s="107" customFormat="1" ht="15">
      <c r="B56" s="278"/>
      <c r="C56" s="99"/>
      <c r="D56" s="100"/>
      <c r="E56" s="101"/>
      <c r="F56" s="101"/>
      <c r="G56" s="278"/>
      <c r="H56" s="102"/>
      <c r="I56" s="100"/>
      <c r="J56" s="101"/>
      <c r="K56" s="101"/>
      <c r="L56" s="278"/>
      <c r="M56" s="278"/>
      <c r="N56" s="278"/>
      <c r="O56" s="278"/>
      <c r="P56" s="279"/>
      <c r="Q56" s="278"/>
      <c r="R56" s="278"/>
    </row>
    <row r="57" spans="1:18" s="107" customFormat="1" ht="15">
      <c r="A57" s="21"/>
      <c r="B57" s="56"/>
      <c r="C57" s="57"/>
      <c r="D57" s="57"/>
      <c r="E57" s="6"/>
      <c r="F57" s="58"/>
      <c r="G57" s="215"/>
      <c r="H57" s="58" t="s">
        <v>194</v>
      </c>
      <c r="I57" s="59"/>
      <c r="J57" s="101"/>
      <c r="K57" s="101"/>
      <c r="L57" s="278"/>
      <c r="M57" s="278"/>
      <c r="N57" s="278"/>
      <c r="O57" s="278"/>
      <c r="P57" s="278"/>
      <c r="Q57" s="278"/>
      <c r="R57" s="278"/>
    </row>
    <row r="58" spans="1:18" s="107" customFormat="1" ht="15">
      <c r="A58" s="60"/>
      <c r="B58" s="454"/>
      <c r="C58" s="454"/>
      <c r="D58" s="456" t="s">
        <v>67</v>
      </c>
      <c r="E58" s="456"/>
      <c r="F58" s="454"/>
      <c r="G58" s="454"/>
      <c r="H58" s="280" t="s">
        <v>68</v>
      </c>
      <c r="I58" s="280"/>
      <c r="J58" s="278"/>
      <c r="K58" s="278"/>
      <c r="L58" s="278"/>
      <c r="M58" s="456" t="s">
        <v>69</v>
      </c>
      <c r="N58" s="456"/>
      <c r="O58" s="278"/>
      <c r="P58" s="278"/>
      <c r="Q58" s="278"/>
      <c r="R58" s="278"/>
    </row>
    <row r="59" spans="1:18" s="107" customFormat="1" ht="15" customHeight="1">
      <c r="A59" s="61"/>
      <c r="B59" s="451"/>
      <c r="C59" s="451"/>
      <c r="D59" s="451" t="s">
        <v>70</v>
      </c>
      <c r="E59" s="451"/>
      <c r="F59" s="278"/>
      <c r="G59" s="278"/>
      <c r="H59" s="451" t="s">
        <v>71</v>
      </c>
      <c r="I59" s="451"/>
      <c r="J59" s="451"/>
      <c r="K59" s="451"/>
      <c r="L59" s="278"/>
      <c r="M59" s="451" t="s">
        <v>72</v>
      </c>
      <c r="N59" s="451"/>
      <c r="O59" s="278"/>
      <c r="P59" s="278"/>
      <c r="Q59" s="278"/>
      <c r="R59" s="278"/>
    </row>
    <row r="60" spans="1:18" ht="12" customHeight="1"/>
  </sheetData>
  <mergeCells count="74">
    <mergeCell ref="B59:C59"/>
    <mergeCell ref="D59:E59"/>
    <mergeCell ref="M59:N59"/>
    <mergeCell ref="H59:K59"/>
    <mergeCell ref="J49:N49"/>
    <mergeCell ref="J50:N50"/>
    <mergeCell ref="B58:C58"/>
    <mergeCell ref="D58:E58"/>
    <mergeCell ref="F58:G58"/>
    <mergeCell ref="M58:N5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1:F31"/>
    <mergeCell ref="L31:N31"/>
    <mergeCell ref="D23:F23"/>
    <mergeCell ref="L23:N23"/>
    <mergeCell ref="D24:F24"/>
    <mergeCell ref="K24:N24"/>
    <mergeCell ref="D25:F25"/>
    <mergeCell ref="D26:E26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ignoredErrors>
    <ignoredError sqref="O15:P15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L11" sqref="L11"/>
    </sheetView>
  </sheetViews>
  <sheetFormatPr baseColWidth="10" defaultRowHeight="15"/>
  <cols>
    <col min="4" max="4" width="16.85546875" customWidth="1"/>
    <col min="5" max="5" width="14.7109375" bestFit="1" customWidth="1"/>
    <col min="6" max="6" width="13.28515625" bestFit="1" customWidth="1"/>
    <col min="7" max="9" width="14.7109375" bestFit="1" customWidth="1"/>
    <col min="10" max="10" width="13.85546875" bestFit="1" customWidth="1"/>
  </cols>
  <sheetData>
    <row r="2" spans="2:11">
      <c r="B2" s="281"/>
      <c r="C2" s="282"/>
      <c r="D2" s="282"/>
      <c r="E2" s="282"/>
      <c r="F2" s="282"/>
      <c r="G2" s="282"/>
      <c r="H2" s="282"/>
      <c r="I2" s="282"/>
      <c r="J2" s="283"/>
    </row>
    <row r="3" spans="2:11">
      <c r="B3" s="506" t="s">
        <v>0</v>
      </c>
      <c r="C3" s="507"/>
      <c r="D3" s="507"/>
      <c r="E3" s="507"/>
      <c r="F3" s="507"/>
      <c r="G3" s="507"/>
      <c r="H3" s="507"/>
      <c r="I3" s="507"/>
      <c r="J3" s="508"/>
    </row>
    <row r="4" spans="2:11">
      <c r="B4" s="506" t="s">
        <v>230</v>
      </c>
      <c r="C4" s="507"/>
      <c r="D4" s="507"/>
      <c r="E4" s="507"/>
      <c r="F4" s="507"/>
      <c r="G4" s="507"/>
      <c r="H4" s="507"/>
      <c r="I4" s="507"/>
      <c r="J4" s="508"/>
    </row>
    <row r="5" spans="2:11">
      <c r="B5" s="506" t="s">
        <v>196</v>
      </c>
      <c r="C5" s="507"/>
      <c r="D5" s="507"/>
      <c r="E5" s="507"/>
      <c r="F5" s="507"/>
      <c r="G5" s="507"/>
      <c r="H5" s="507"/>
      <c r="I5" s="507"/>
      <c r="J5" s="508"/>
    </row>
    <row r="6" spans="2:11">
      <c r="B6" s="509" t="s">
        <v>231</v>
      </c>
      <c r="C6" s="510"/>
      <c r="D6" s="510"/>
      <c r="E6" s="510"/>
      <c r="F6" s="510"/>
      <c r="G6" s="510"/>
      <c r="H6" s="510"/>
      <c r="I6" s="510"/>
      <c r="J6" s="511"/>
    </row>
    <row r="7" spans="2:11">
      <c r="B7" s="284"/>
      <c r="C7" s="284"/>
      <c r="D7" s="284"/>
      <c r="E7" s="285"/>
      <c r="F7" s="286"/>
      <c r="G7" s="286"/>
      <c r="H7" s="286"/>
      <c r="I7" s="286"/>
      <c r="J7" s="286"/>
    </row>
    <row r="8" spans="2:11">
      <c r="B8" s="512" t="s">
        <v>232</v>
      </c>
      <c r="C8" s="513"/>
      <c r="D8" s="513"/>
      <c r="E8" s="518" t="s">
        <v>233</v>
      </c>
      <c r="F8" s="519"/>
      <c r="G8" s="519"/>
      <c r="H8" s="519"/>
      <c r="I8" s="520"/>
      <c r="J8" s="521" t="s">
        <v>234</v>
      </c>
    </row>
    <row r="9" spans="2:11" ht="24.75">
      <c r="B9" s="514"/>
      <c r="C9" s="515"/>
      <c r="D9" s="515"/>
      <c r="E9" s="287" t="s">
        <v>235</v>
      </c>
      <c r="F9" s="288" t="s">
        <v>236</v>
      </c>
      <c r="G9" s="287" t="s">
        <v>237</v>
      </c>
      <c r="H9" s="287" t="s">
        <v>238</v>
      </c>
      <c r="I9" s="287" t="s">
        <v>239</v>
      </c>
      <c r="J9" s="521"/>
    </row>
    <row r="10" spans="2:11">
      <c r="B10" s="516"/>
      <c r="C10" s="517"/>
      <c r="D10" s="517"/>
      <c r="E10" s="289" t="s">
        <v>240</v>
      </c>
      <c r="F10" s="289" t="s">
        <v>241</v>
      </c>
      <c r="G10" s="289" t="s">
        <v>242</v>
      </c>
      <c r="H10" s="289" t="s">
        <v>243</v>
      </c>
      <c r="I10" s="289" t="s">
        <v>244</v>
      </c>
      <c r="J10" s="289" t="s">
        <v>245</v>
      </c>
    </row>
    <row r="11" spans="2:11">
      <c r="B11" s="290"/>
      <c r="C11" s="291"/>
      <c r="D11" s="292"/>
      <c r="E11" s="293"/>
      <c r="F11" s="294"/>
      <c r="G11" s="294"/>
      <c r="H11" s="294"/>
      <c r="I11" s="294"/>
      <c r="J11" s="294"/>
    </row>
    <row r="12" spans="2:11">
      <c r="B12" s="526" t="s">
        <v>143</v>
      </c>
      <c r="C12" s="527"/>
      <c r="D12" s="528"/>
      <c r="E12" s="295">
        <v>289335000</v>
      </c>
      <c r="F12" s="295">
        <v>0</v>
      </c>
      <c r="G12" s="296">
        <f>+E12+F12</f>
        <v>289335000</v>
      </c>
      <c r="H12" s="295">
        <v>296918833.44</v>
      </c>
      <c r="I12" s="295">
        <v>296918833.44</v>
      </c>
      <c r="J12" s="296">
        <f t="shared" ref="J12:J23" si="0">+I12-E12</f>
        <v>7583833.4399999976</v>
      </c>
      <c r="K12" s="48"/>
    </row>
    <row r="13" spans="2:11">
      <c r="B13" s="526" t="s">
        <v>206</v>
      </c>
      <c r="C13" s="527"/>
      <c r="D13" s="528"/>
      <c r="E13" s="295">
        <v>0</v>
      </c>
      <c r="F13" s="295">
        <v>0</v>
      </c>
      <c r="G13" s="296">
        <f t="shared" ref="G13:G23" si="1">+E13+F13</f>
        <v>0</v>
      </c>
      <c r="H13" s="295">
        <v>0</v>
      </c>
      <c r="I13" s="295">
        <v>0</v>
      </c>
      <c r="J13" s="296">
        <f t="shared" si="0"/>
        <v>0</v>
      </c>
      <c r="K13" s="48"/>
    </row>
    <row r="14" spans="2:11">
      <c r="B14" s="526" t="s">
        <v>147</v>
      </c>
      <c r="C14" s="527"/>
      <c r="D14" s="528"/>
      <c r="E14" s="295">
        <v>0</v>
      </c>
      <c r="F14" s="295">
        <v>0</v>
      </c>
      <c r="G14" s="296">
        <f t="shared" si="1"/>
        <v>0</v>
      </c>
      <c r="H14" s="295">
        <v>600000</v>
      </c>
      <c r="I14" s="295">
        <v>600000</v>
      </c>
      <c r="J14" s="296">
        <f t="shared" si="0"/>
        <v>600000</v>
      </c>
      <c r="K14" s="48"/>
    </row>
    <row r="15" spans="2:11">
      <c r="B15" s="526" t="s">
        <v>149</v>
      </c>
      <c r="C15" s="527"/>
      <c r="D15" s="528"/>
      <c r="E15" s="295">
        <v>77871000</v>
      </c>
      <c r="F15" s="295">
        <v>0</v>
      </c>
      <c r="G15" s="296">
        <f t="shared" si="1"/>
        <v>77871000</v>
      </c>
      <c r="H15" s="295">
        <v>52582671.409999996</v>
      </c>
      <c r="I15" s="295">
        <v>52582671.409999996</v>
      </c>
      <c r="J15" s="296">
        <f t="shared" si="0"/>
        <v>-25288328.590000004</v>
      </c>
      <c r="K15" s="48"/>
    </row>
    <row r="16" spans="2:11">
      <c r="B16" s="526" t="s">
        <v>246</v>
      </c>
      <c r="C16" s="527"/>
      <c r="D16" s="528"/>
      <c r="E16" s="295">
        <v>4365400</v>
      </c>
      <c r="F16" s="295">
        <v>0</v>
      </c>
      <c r="G16" s="296">
        <f t="shared" si="1"/>
        <v>4365400</v>
      </c>
      <c r="H16" s="295">
        <v>7727477.0099999998</v>
      </c>
      <c r="I16" s="295">
        <v>7727477.0099999998</v>
      </c>
      <c r="J16" s="296">
        <f t="shared" si="0"/>
        <v>3362077.01</v>
      </c>
      <c r="K16" s="48"/>
    </row>
    <row r="17" spans="2:11">
      <c r="B17" s="526" t="s">
        <v>247</v>
      </c>
      <c r="C17" s="527"/>
      <c r="D17" s="528"/>
      <c r="E17" s="295">
        <v>37832600</v>
      </c>
      <c r="F17" s="295">
        <v>0</v>
      </c>
      <c r="G17" s="296">
        <f t="shared" si="1"/>
        <v>37832600</v>
      </c>
      <c r="H17" s="295">
        <v>52738669.789999999</v>
      </c>
      <c r="I17" s="295">
        <v>52738669.789999999</v>
      </c>
      <c r="J17" s="296">
        <f t="shared" si="0"/>
        <v>14906069.789999999</v>
      </c>
      <c r="K17" s="48"/>
    </row>
    <row r="18" spans="2:11">
      <c r="B18" s="526" t="s">
        <v>248</v>
      </c>
      <c r="C18" s="527"/>
      <c r="D18" s="528"/>
      <c r="E18" s="295">
        <v>0</v>
      </c>
      <c r="F18" s="295">
        <v>0</v>
      </c>
      <c r="G18" s="296">
        <f t="shared" si="1"/>
        <v>0</v>
      </c>
      <c r="H18" s="295">
        <v>0</v>
      </c>
      <c r="I18" s="295">
        <v>0</v>
      </c>
      <c r="J18" s="296">
        <f t="shared" si="0"/>
        <v>0</v>
      </c>
      <c r="K18" s="48"/>
    </row>
    <row r="19" spans="2:11">
      <c r="B19" s="526" t="s">
        <v>161</v>
      </c>
      <c r="C19" s="527"/>
      <c r="D19" s="528"/>
      <c r="E19" s="295">
        <v>777153000</v>
      </c>
      <c r="F19" s="295">
        <v>9828236</v>
      </c>
      <c r="G19" s="296">
        <f t="shared" si="1"/>
        <v>786981236</v>
      </c>
      <c r="H19" s="295">
        <v>633506414.04999995</v>
      </c>
      <c r="I19" s="295">
        <v>633506414.04999995</v>
      </c>
      <c r="J19" s="296">
        <f t="shared" si="0"/>
        <v>-143646585.95000005</v>
      </c>
      <c r="K19" s="48"/>
    </row>
    <row r="20" spans="2:11" ht="25.5" customHeight="1">
      <c r="B20" s="526" t="s">
        <v>249</v>
      </c>
      <c r="C20" s="527"/>
      <c r="D20" s="528"/>
      <c r="E20" s="295">
        <v>40810000</v>
      </c>
      <c r="F20" s="295">
        <f>77401319+14310452.5+14176006</f>
        <v>105887777.5</v>
      </c>
      <c r="G20" s="296">
        <f t="shared" si="1"/>
        <v>146697777.5</v>
      </c>
      <c r="H20" s="295">
        <v>101949246.02</v>
      </c>
      <c r="I20" s="295">
        <v>101949246.02</v>
      </c>
      <c r="J20" s="296">
        <f t="shared" si="0"/>
        <v>61139246.019999996</v>
      </c>
      <c r="K20" s="48"/>
    </row>
    <row r="21" spans="2:11">
      <c r="B21" s="526" t="s">
        <v>250</v>
      </c>
      <c r="C21" s="527"/>
      <c r="D21" s="528"/>
      <c r="E21" s="295">
        <v>57686249</v>
      </c>
      <c r="F21" s="295">
        <v>0</v>
      </c>
      <c r="G21" s="296">
        <f t="shared" si="1"/>
        <v>57686249</v>
      </c>
      <c r="H21" s="295">
        <v>0</v>
      </c>
      <c r="I21" s="295">
        <v>0</v>
      </c>
      <c r="J21" s="296">
        <f t="shared" si="0"/>
        <v>-57686249</v>
      </c>
      <c r="K21" s="48"/>
    </row>
    <row r="22" spans="2:11">
      <c r="B22" s="529" t="s">
        <v>251</v>
      </c>
      <c r="C22" s="530"/>
      <c r="D22" s="531"/>
      <c r="E22" s="297">
        <f t="shared" ref="E22" si="2">SUM(E12:E21)</f>
        <v>1285053249</v>
      </c>
      <c r="F22" s="297">
        <f>SUM(F12:F21)</f>
        <v>115716013.5</v>
      </c>
      <c r="G22" s="297">
        <f>SUM(G12:G21)</f>
        <v>1400769262.5</v>
      </c>
      <c r="H22" s="297">
        <f>SUM(H12:H21)</f>
        <v>1146023311.72</v>
      </c>
      <c r="I22" s="297">
        <f>SUM(I12:I21)</f>
        <v>1146023311.72</v>
      </c>
      <c r="J22" s="297">
        <f t="shared" si="0"/>
        <v>-139029937.27999997</v>
      </c>
      <c r="K22" s="48"/>
    </row>
    <row r="23" spans="2:11">
      <c r="B23" s="298" t="s">
        <v>252</v>
      </c>
      <c r="C23" s="299"/>
      <c r="D23" s="300"/>
      <c r="E23" s="301">
        <v>0</v>
      </c>
      <c r="F23" s="295">
        <v>0</v>
      </c>
      <c r="G23" s="296">
        <f t="shared" si="1"/>
        <v>0</v>
      </c>
      <c r="H23" s="301">
        <v>1527181.04</v>
      </c>
      <c r="I23" s="301">
        <v>1527181.04</v>
      </c>
      <c r="J23" s="296">
        <f t="shared" si="0"/>
        <v>1527181.04</v>
      </c>
      <c r="K23" s="48"/>
    </row>
    <row r="24" spans="2:11">
      <c r="B24" s="302"/>
      <c r="C24" s="303"/>
      <c r="D24" s="304" t="s">
        <v>253</v>
      </c>
      <c r="E24" s="297">
        <f>+E23+E22</f>
        <v>1285053249</v>
      </c>
      <c r="F24" s="297">
        <f>+F23+F22</f>
        <v>115716013.5</v>
      </c>
      <c r="G24" s="297">
        <f>+G23+G22</f>
        <v>1400769262.5</v>
      </c>
      <c r="H24" s="297">
        <f>+H23+H22</f>
        <v>1147550492.76</v>
      </c>
      <c r="I24" s="297">
        <f>+I23+I22</f>
        <v>1147550492.76</v>
      </c>
      <c r="J24" s="522">
        <f>+J22+J23</f>
        <v>-137502756.23999998</v>
      </c>
      <c r="K24" s="48"/>
    </row>
    <row r="25" spans="2:11">
      <c r="B25" s="305"/>
      <c r="C25" s="306"/>
      <c r="D25" s="306"/>
      <c r="E25" s="307"/>
      <c r="F25" s="307"/>
      <c r="G25" s="307"/>
      <c r="H25" s="524" t="s">
        <v>254</v>
      </c>
      <c r="I25" s="525"/>
      <c r="J25" s="523"/>
      <c r="K25" s="48"/>
    </row>
    <row r="26" spans="2:11">
      <c r="I26" s="48"/>
    </row>
    <row r="27" spans="2:11">
      <c r="J27" s="48"/>
    </row>
    <row r="28" spans="2:11">
      <c r="J28" s="48"/>
    </row>
  </sheetData>
  <mergeCells count="20"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:J3"/>
    <mergeCell ref="B4:J4"/>
    <mergeCell ref="B5:J5"/>
    <mergeCell ref="B6:J6"/>
    <mergeCell ref="B8:D10"/>
    <mergeCell ref="E8:I8"/>
    <mergeCell ref="J8:J9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  <ignoredErrors>
    <ignoredError sqref="E10:F10 H10:I10" numberStoredAsText="1"/>
    <ignoredError sqref="F20" unlockedFormula="1"/>
    <ignoredError sqref="G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K43"/>
  <sheetViews>
    <sheetView workbookViewId="0">
      <selection activeCell="D38" sqref="D38"/>
    </sheetView>
  </sheetViews>
  <sheetFormatPr baseColWidth="10" defaultColWidth="0" defaultRowHeight="15"/>
  <cols>
    <col min="1" max="1" width="3.7109375" customWidth="1"/>
    <col min="2" max="3" width="11.42578125" customWidth="1"/>
    <col min="4" max="4" width="36" customWidth="1"/>
    <col min="5" max="9" width="21" customWidth="1"/>
    <col min="10" max="10" width="16.140625" customWidth="1"/>
    <col min="11" max="11" width="16.28515625" bestFit="1" customWidth="1"/>
  </cols>
  <sheetData>
    <row r="2" spans="2:10">
      <c r="B2" s="281"/>
      <c r="C2" s="282"/>
      <c r="D2" s="282"/>
      <c r="E2" s="282"/>
      <c r="F2" s="282"/>
      <c r="G2" s="282"/>
      <c r="H2" s="282"/>
      <c r="I2" s="282"/>
      <c r="J2" s="283"/>
    </row>
    <row r="3" spans="2:10">
      <c r="B3" s="506" t="s">
        <v>0</v>
      </c>
      <c r="C3" s="507"/>
      <c r="D3" s="507"/>
      <c r="E3" s="507"/>
      <c r="F3" s="507"/>
      <c r="G3" s="507"/>
      <c r="H3" s="507"/>
      <c r="I3" s="507"/>
      <c r="J3" s="508"/>
    </row>
    <row r="4" spans="2:10">
      <c r="B4" s="506" t="s">
        <v>255</v>
      </c>
      <c r="C4" s="507"/>
      <c r="D4" s="507"/>
      <c r="E4" s="507"/>
      <c r="F4" s="507"/>
      <c r="G4" s="507"/>
      <c r="H4" s="507"/>
      <c r="I4" s="507"/>
      <c r="J4" s="508"/>
    </row>
    <row r="5" spans="2:10">
      <c r="B5" s="506" t="s">
        <v>196</v>
      </c>
      <c r="C5" s="507"/>
      <c r="D5" s="507"/>
      <c r="E5" s="507"/>
      <c r="F5" s="507"/>
      <c r="G5" s="507"/>
      <c r="H5" s="507"/>
      <c r="I5" s="507"/>
      <c r="J5" s="508"/>
    </row>
    <row r="6" spans="2:10">
      <c r="B6" s="509" t="s">
        <v>231</v>
      </c>
      <c r="C6" s="510"/>
      <c r="D6" s="510"/>
      <c r="E6" s="510"/>
      <c r="F6" s="510"/>
      <c r="G6" s="510"/>
      <c r="H6" s="510"/>
      <c r="I6" s="510"/>
      <c r="J6" s="511"/>
    </row>
    <row r="7" spans="2:10">
      <c r="B7" s="534" t="s">
        <v>256</v>
      </c>
      <c r="C7" s="535"/>
      <c r="D7" s="535"/>
      <c r="E7" s="539" t="s">
        <v>233</v>
      </c>
      <c r="F7" s="540"/>
      <c r="G7" s="540"/>
      <c r="H7" s="540"/>
      <c r="I7" s="541"/>
      <c r="J7" s="542" t="s">
        <v>234</v>
      </c>
    </row>
    <row r="8" spans="2:10" ht="24.75">
      <c r="B8" s="536"/>
      <c r="C8" s="535"/>
      <c r="D8" s="535"/>
      <c r="E8" s="308" t="s">
        <v>235</v>
      </c>
      <c r="F8" s="309" t="s">
        <v>257</v>
      </c>
      <c r="G8" s="308" t="s">
        <v>237</v>
      </c>
      <c r="H8" s="308" t="s">
        <v>238</v>
      </c>
      <c r="I8" s="308" t="s">
        <v>239</v>
      </c>
      <c r="J8" s="542"/>
    </row>
    <row r="9" spans="2:10">
      <c r="B9" s="537"/>
      <c r="C9" s="538"/>
      <c r="D9" s="538"/>
      <c r="E9" s="310" t="s">
        <v>240</v>
      </c>
      <c r="F9" s="310" t="s">
        <v>241</v>
      </c>
      <c r="G9" s="310" t="s">
        <v>242</v>
      </c>
      <c r="H9" s="310" t="s">
        <v>243</v>
      </c>
      <c r="I9" s="310" t="s">
        <v>244</v>
      </c>
      <c r="J9" s="310" t="s">
        <v>245</v>
      </c>
    </row>
    <row r="10" spans="2:10">
      <c r="B10" s="311"/>
      <c r="C10" s="312"/>
      <c r="D10" s="313"/>
      <c r="E10" s="314"/>
      <c r="F10" s="314"/>
      <c r="G10" s="314"/>
      <c r="H10" s="314"/>
      <c r="I10" s="314"/>
      <c r="J10" s="314"/>
    </row>
    <row r="11" spans="2:10" s="319" customFormat="1">
      <c r="B11" s="315" t="s">
        <v>258</v>
      </c>
      <c r="C11" s="316"/>
      <c r="D11" s="317"/>
      <c r="E11" s="318">
        <f>+E12+E16+E18+E20+E22+E25+E14</f>
        <v>1227367000</v>
      </c>
      <c r="F11" s="318">
        <f>+F12+F16+F18+F20+F22+F25+F14</f>
        <v>115716013.5</v>
      </c>
      <c r="G11" s="318">
        <f t="shared" ref="G11" si="0">+G12+G16+G18+G20+G22+G25</f>
        <v>1343083013.5</v>
      </c>
      <c r="H11" s="318">
        <f>+H12+H16+H18+H20+H22+H25+H14</f>
        <v>1146023311.72</v>
      </c>
      <c r="I11" s="318">
        <f>+I12+I16+I18+I20+I22+I25+I14</f>
        <v>1146023311.72</v>
      </c>
      <c r="J11" s="318">
        <f>+J12+J16+J18+J20+J22+J25+J14</f>
        <v>-81343688.280000046</v>
      </c>
    </row>
    <row r="12" spans="2:10" s="323" customFormat="1">
      <c r="B12" s="320"/>
      <c r="C12" s="532" t="s">
        <v>143</v>
      </c>
      <c r="D12" s="533"/>
      <c r="E12" s="321">
        <v>289335000</v>
      </c>
      <c r="F12" s="321">
        <f>+F13</f>
        <v>0</v>
      </c>
      <c r="G12" s="322">
        <f t="shared" ref="G12:G34" si="1">+E12+F12</f>
        <v>289335000</v>
      </c>
      <c r="H12" s="321">
        <f>+H13</f>
        <v>296918833.44</v>
      </c>
      <c r="I12" s="321">
        <f>+I13</f>
        <v>296918833.44</v>
      </c>
      <c r="J12" s="322">
        <f t="shared" ref="J12:J34" si="2">+I12-E12</f>
        <v>7583833.4399999976</v>
      </c>
    </row>
    <row r="13" spans="2:10" s="319" customFormat="1">
      <c r="B13" s="324"/>
      <c r="C13" s="325" t="s">
        <v>259</v>
      </c>
      <c r="D13" s="326"/>
      <c r="E13" s="327">
        <v>289335000</v>
      </c>
      <c r="F13" s="327">
        <v>0</v>
      </c>
      <c r="G13" s="328">
        <f t="shared" si="1"/>
        <v>289335000</v>
      </c>
      <c r="H13" s="327">
        <v>296918833.44</v>
      </c>
      <c r="I13" s="327">
        <v>296918833.44</v>
      </c>
      <c r="J13" s="328">
        <f t="shared" si="2"/>
        <v>7583833.4399999976</v>
      </c>
    </row>
    <row r="14" spans="2:10" s="323" customFormat="1">
      <c r="B14" s="320"/>
      <c r="C14" s="532" t="s">
        <v>147</v>
      </c>
      <c r="D14" s="533"/>
      <c r="E14" s="321">
        <v>0</v>
      </c>
      <c r="F14" s="321">
        <f>+F15</f>
        <v>0</v>
      </c>
      <c r="G14" s="322">
        <f t="shared" si="1"/>
        <v>0</v>
      </c>
      <c r="H14" s="321">
        <f>+H15</f>
        <v>600000</v>
      </c>
      <c r="I14" s="321">
        <f>+I15</f>
        <v>600000</v>
      </c>
      <c r="J14" s="322">
        <f t="shared" si="2"/>
        <v>600000</v>
      </c>
    </row>
    <row r="15" spans="2:10" s="319" customFormat="1">
      <c r="B15" s="324"/>
      <c r="C15" s="325" t="s">
        <v>259</v>
      </c>
      <c r="D15" s="326"/>
      <c r="E15" s="327">
        <v>0</v>
      </c>
      <c r="F15" s="327">
        <v>0</v>
      </c>
      <c r="G15" s="328">
        <f t="shared" si="1"/>
        <v>0</v>
      </c>
      <c r="H15" s="327">
        <v>600000</v>
      </c>
      <c r="I15" s="327">
        <v>600000</v>
      </c>
      <c r="J15" s="328">
        <f t="shared" si="2"/>
        <v>600000</v>
      </c>
    </row>
    <row r="16" spans="2:10" s="323" customFormat="1">
      <c r="B16" s="320"/>
      <c r="C16" s="532" t="s">
        <v>149</v>
      </c>
      <c r="D16" s="533"/>
      <c r="E16" s="321">
        <v>77871000</v>
      </c>
      <c r="F16" s="321">
        <f>+F17</f>
        <v>0</v>
      </c>
      <c r="G16" s="322">
        <f t="shared" si="1"/>
        <v>77871000</v>
      </c>
      <c r="H16" s="321">
        <f>+H17</f>
        <v>52582671.409999996</v>
      </c>
      <c r="I16" s="321">
        <f>+I17</f>
        <v>52582671.409999996</v>
      </c>
      <c r="J16" s="322">
        <f t="shared" si="2"/>
        <v>-25288328.590000004</v>
      </c>
    </row>
    <row r="17" spans="2:10" s="319" customFormat="1">
      <c r="B17" s="324"/>
      <c r="C17" s="325" t="s">
        <v>259</v>
      </c>
      <c r="D17" s="326"/>
      <c r="E17" s="327">
        <v>77871000</v>
      </c>
      <c r="F17" s="327">
        <v>0</v>
      </c>
      <c r="G17" s="328">
        <f t="shared" si="1"/>
        <v>77871000</v>
      </c>
      <c r="H17" s="327">
        <v>52582671.409999996</v>
      </c>
      <c r="I17" s="327">
        <v>52582671.409999996</v>
      </c>
      <c r="J17" s="328">
        <f t="shared" si="2"/>
        <v>-25288328.590000004</v>
      </c>
    </row>
    <row r="18" spans="2:10" s="323" customFormat="1">
      <c r="B18" s="320"/>
      <c r="C18" s="532" t="s">
        <v>246</v>
      </c>
      <c r="D18" s="533"/>
      <c r="E18" s="322">
        <v>4365400</v>
      </c>
      <c r="F18" s="322">
        <f>+F19</f>
        <v>0</v>
      </c>
      <c r="G18" s="322">
        <f t="shared" si="1"/>
        <v>4365400</v>
      </c>
      <c r="H18" s="322">
        <f>+H19</f>
        <v>7727477.0099999998</v>
      </c>
      <c r="I18" s="322">
        <f>+I19</f>
        <v>7727477.0099999998</v>
      </c>
      <c r="J18" s="322">
        <f t="shared" si="2"/>
        <v>3362077.01</v>
      </c>
    </row>
    <row r="19" spans="2:10" s="319" customFormat="1">
      <c r="B19" s="324"/>
      <c r="C19" s="325" t="s">
        <v>259</v>
      </c>
      <c r="D19" s="329"/>
      <c r="E19" s="328">
        <v>4365400</v>
      </c>
      <c r="F19" s="328">
        <v>0</v>
      </c>
      <c r="G19" s="328">
        <f t="shared" si="1"/>
        <v>4365400</v>
      </c>
      <c r="H19" s="328">
        <v>7727477.0099999998</v>
      </c>
      <c r="I19" s="328">
        <v>7727477.0099999998</v>
      </c>
      <c r="J19" s="328">
        <f>+I19-E19</f>
        <v>3362077.01</v>
      </c>
    </row>
    <row r="20" spans="2:10" s="323" customFormat="1">
      <c r="B20" s="320"/>
      <c r="C20" s="532" t="s">
        <v>247</v>
      </c>
      <c r="D20" s="533"/>
      <c r="E20" s="322">
        <v>37832600</v>
      </c>
      <c r="F20" s="322">
        <f>+F21</f>
        <v>0</v>
      </c>
      <c r="G20" s="322">
        <f t="shared" si="1"/>
        <v>37832600</v>
      </c>
      <c r="H20" s="322">
        <f>+H21</f>
        <v>52738669.789999999</v>
      </c>
      <c r="I20" s="322">
        <f>+I21</f>
        <v>52738669.789999999</v>
      </c>
      <c r="J20" s="322">
        <f t="shared" si="2"/>
        <v>14906069.789999999</v>
      </c>
    </row>
    <row r="21" spans="2:10" s="319" customFormat="1">
      <c r="B21" s="324"/>
      <c r="C21" s="325" t="s">
        <v>259</v>
      </c>
      <c r="D21" s="329"/>
      <c r="E21" s="328">
        <v>37832600</v>
      </c>
      <c r="F21" s="328">
        <v>0</v>
      </c>
      <c r="G21" s="328">
        <f t="shared" si="1"/>
        <v>37832600</v>
      </c>
      <c r="H21" s="328">
        <v>52738669.789999999</v>
      </c>
      <c r="I21" s="328">
        <v>52738669.789999999</v>
      </c>
      <c r="J21" s="328">
        <f t="shared" si="2"/>
        <v>14906069.789999999</v>
      </c>
    </row>
    <row r="22" spans="2:10" s="323" customFormat="1">
      <c r="B22" s="320"/>
      <c r="C22" s="532" t="s">
        <v>161</v>
      </c>
      <c r="D22" s="533"/>
      <c r="E22" s="321">
        <v>777153000</v>
      </c>
      <c r="F22" s="321">
        <f>+F23+F24</f>
        <v>9828236</v>
      </c>
      <c r="G22" s="322">
        <f t="shared" si="1"/>
        <v>786981236</v>
      </c>
      <c r="H22" s="321">
        <f>+H23+H24</f>
        <v>633506414.04999995</v>
      </c>
      <c r="I22" s="321">
        <f>+I23+I24</f>
        <v>633506414.04999995</v>
      </c>
      <c r="J22" s="322">
        <f t="shared" si="2"/>
        <v>-143646585.95000005</v>
      </c>
    </row>
    <row r="23" spans="2:10" s="319" customFormat="1">
      <c r="B23" s="324"/>
      <c r="C23" s="325" t="s">
        <v>259</v>
      </c>
      <c r="D23" s="326"/>
      <c r="E23" s="327">
        <v>463803000</v>
      </c>
      <c r="F23" s="327">
        <v>0</v>
      </c>
      <c r="G23" s="328">
        <f t="shared" si="1"/>
        <v>463803000</v>
      </c>
      <c r="H23" s="327">
        <v>386186194.02999997</v>
      </c>
      <c r="I23" s="327">
        <v>386186194.02999997</v>
      </c>
      <c r="J23" s="328">
        <f t="shared" si="2"/>
        <v>-77616805.970000029</v>
      </c>
    </row>
    <row r="24" spans="2:10" s="319" customFormat="1">
      <c r="B24" s="324"/>
      <c r="C24" s="325" t="s">
        <v>260</v>
      </c>
      <c r="D24" s="326"/>
      <c r="E24" s="327">
        <v>313350000</v>
      </c>
      <c r="F24" s="327">
        <v>9828236</v>
      </c>
      <c r="G24" s="328">
        <f t="shared" si="1"/>
        <v>323178236</v>
      </c>
      <c r="H24" s="327">
        <v>247320220.02000001</v>
      </c>
      <c r="I24" s="327">
        <v>247320220.02000001</v>
      </c>
      <c r="J24" s="328">
        <f t="shared" si="2"/>
        <v>-66029779.979999989</v>
      </c>
    </row>
    <row r="25" spans="2:10" s="323" customFormat="1">
      <c r="B25" s="320"/>
      <c r="C25" s="532" t="s">
        <v>249</v>
      </c>
      <c r="D25" s="533"/>
      <c r="E25" s="321">
        <v>40810000</v>
      </c>
      <c r="F25" s="321">
        <f>+F26+F27+F28</f>
        <v>105887777.5</v>
      </c>
      <c r="G25" s="322">
        <f t="shared" si="1"/>
        <v>146697777.5</v>
      </c>
      <c r="H25" s="321">
        <f>+H26+H27+H28</f>
        <v>101949246.02</v>
      </c>
      <c r="I25" s="321">
        <f>+I26+I27+I28</f>
        <v>101949246.02</v>
      </c>
      <c r="J25" s="322">
        <f t="shared" si="2"/>
        <v>61139246.019999996</v>
      </c>
    </row>
    <row r="26" spans="2:10" s="319" customFormat="1">
      <c r="B26" s="324"/>
      <c r="C26" s="325" t="s">
        <v>260</v>
      </c>
      <c r="D26" s="326"/>
      <c r="E26" s="327">
        <v>0</v>
      </c>
      <c r="F26" s="327">
        <f>45841810+6088003+2000000</f>
        <v>53929813</v>
      </c>
      <c r="G26" s="328">
        <f t="shared" si="1"/>
        <v>53929813</v>
      </c>
      <c r="H26" s="327">
        <v>29940232.760000002</v>
      </c>
      <c r="I26" s="327">
        <v>29940232.760000002</v>
      </c>
      <c r="J26" s="328">
        <f t="shared" si="2"/>
        <v>29940232.760000002</v>
      </c>
    </row>
    <row r="27" spans="2:10" s="319" customFormat="1">
      <c r="B27" s="324"/>
      <c r="C27" s="325" t="s">
        <v>261</v>
      </c>
      <c r="D27" s="326"/>
      <c r="E27" s="327">
        <v>40810000</v>
      </c>
      <c r="F27" s="327">
        <v>36559509</v>
      </c>
      <c r="G27" s="328">
        <f t="shared" si="1"/>
        <v>77369509</v>
      </c>
      <c r="H27" s="327">
        <v>66795117.520000003</v>
      </c>
      <c r="I27" s="327">
        <v>66795117.520000003</v>
      </c>
      <c r="J27" s="328">
        <f t="shared" si="2"/>
        <v>25985117.520000003</v>
      </c>
    </row>
    <row r="28" spans="2:10" s="319" customFormat="1">
      <c r="B28" s="324"/>
      <c r="C28" s="325" t="s">
        <v>259</v>
      </c>
      <c r="D28" s="326"/>
      <c r="E28" s="327">
        <v>0</v>
      </c>
      <c r="F28" s="327">
        <f>9310452.5+6088003</f>
        <v>15398455.5</v>
      </c>
      <c r="G28" s="328">
        <f t="shared" si="1"/>
        <v>15398455.5</v>
      </c>
      <c r="H28" s="327">
        <v>5213895.74</v>
      </c>
      <c r="I28" s="327">
        <v>5213895.74</v>
      </c>
      <c r="J28" s="328">
        <f>+I28-E28</f>
        <v>5213895.74</v>
      </c>
    </row>
    <row r="29" spans="2:10" s="319" customFormat="1">
      <c r="B29" s="315" t="s">
        <v>262</v>
      </c>
      <c r="C29" s="330"/>
      <c r="D29" s="331"/>
      <c r="E29" s="318">
        <f>+E30</f>
        <v>57686249</v>
      </c>
      <c r="F29" s="318">
        <f>+F30</f>
        <v>0</v>
      </c>
      <c r="G29" s="332">
        <f>+E29+F29</f>
        <v>57686249</v>
      </c>
      <c r="H29" s="318">
        <f>+H30</f>
        <v>0</v>
      </c>
      <c r="I29" s="318">
        <f>+I30</f>
        <v>0</v>
      </c>
      <c r="J29" s="318">
        <f>+J30</f>
        <v>-57686249</v>
      </c>
    </row>
    <row r="30" spans="2:10" s="319" customFormat="1">
      <c r="B30" s="324"/>
      <c r="C30" s="543" t="s">
        <v>250</v>
      </c>
      <c r="D30" s="544"/>
      <c r="E30" s="327">
        <v>57686249</v>
      </c>
      <c r="F30" s="327">
        <f>+F31</f>
        <v>0</v>
      </c>
      <c r="G30" s="328">
        <f>+E30+F30</f>
        <v>57686249</v>
      </c>
      <c r="H30" s="327">
        <v>0</v>
      </c>
      <c r="I30" s="327">
        <v>0</v>
      </c>
      <c r="J30" s="328">
        <f>+I30-E30</f>
        <v>-57686249</v>
      </c>
    </row>
    <row r="31" spans="2:10" s="319" customFormat="1">
      <c r="B31" s="324"/>
      <c r="C31" s="543" t="s">
        <v>263</v>
      </c>
      <c r="D31" s="544"/>
      <c r="E31" s="327">
        <v>57686249</v>
      </c>
      <c r="F31" s="327">
        <v>0</v>
      </c>
      <c r="G31" s="328">
        <f>+E31+F31</f>
        <v>57686249</v>
      </c>
      <c r="H31" s="327">
        <v>0</v>
      </c>
      <c r="I31" s="327">
        <v>0</v>
      </c>
      <c r="J31" s="328">
        <f>+I31-E31</f>
        <v>-57686249</v>
      </c>
    </row>
    <row r="32" spans="2:10" s="319" customFormat="1">
      <c r="B32" s="333"/>
      <c r="C32" s="334"/>
      <c r="D32" s="335" t="s">
        <v>264</v>
      </c>
      <c r="E32" s="336">
        <f t="shared" ref="E32:J32" si="3">+E29+E11</f>
        <v>1285053249</v>
      </c>
      <c r="F32" s="336">
        <f t="shared" si="3"/>
        <v>115716013.5</v>
      </c>
      <c r="G32" s="336">
        <f t="shared" si="3"/>
        <v>1400769262.5</v>
      </c>
      <c r="H32" s="336">
        <f t="shared" si="3"/>
        <v>1146023311.72</v>
      </c>
      <c r="I32" s="336">
        <f t="shared" si="3"/>
        <v>1146023311.72</v>
      </c>
      <c r="J32" s="336">
        <f t="shared" si="3"/>
        <v>-139029937.28000003</v>
      </c>
    </row>
    <row r="33" spans="2:11" s="323" customFormat="1">
      <c r="B33" s="320"/>
      <c r="C33" s="337" t="s">
        <v>252</v>
      </c>
      <c r="D33" s="338"/>
      <c r="E33" s="322">
        <v>0</v>
      </c>
      <c r="F33" s="322">
        <f>+F34</f>
        <v>0</v>
      </c>
      <c r="G33" s="322">
        <f t="shared" si="1"/>
        <v>0</v>
      </c>
      <c r="H33" s="322">
        <f>+H34</f>
        <v>1527181.04</v>
      </c>
      <c r="I33" s="322">
        <f>+I34</f>
        <v>1527181.04</v>
      </c>
      <c r="J33" s="322">
        <f t="shared" si="2"/>
        <v>1527181.04</v>
      </c>
    </row>
    <row r="34" spans="2:11" s="319" customFormat="1">
      <c r="B34" s="324"/>
      <c r="C34" s="325" t="s">
        <v>259</v>
      </c>
      <c r="D34" s="329"/>
      <c r="E34" s="328">
        <v>0</v>
      </c>
      <c r="F34" s="328">
        <v>0</v>
      </c>
      <c r="G34" s="328">
        <f t="shared" si="1"/>
        <v>0</v>
      </c>
      <c r="H34" s="328">
        <v>1527181.04</v>
      </c>
      <c r="I34" s="328">
        <v>1527181.04</v>
      </c>
      <c r="J34" s="328">
        <f t="shared" si="2"/>
        <v>1527181.04</v>
      </c>
    </row>
    <row r="35" spans="2:11" s="319" customFormat="1">
      <c r="B35" s="333"/>
      <c r="C35" s="334"/>
      <c r="D35" s="335" t="s">
        <v>265</v>
      </c>
      <c r="E35" s="336">
        <f t="shared" ref="E35:J35" si="4">+E32+E33</f>
        <v>1285053249</v>
      </c>
      <c r="F35" s="336">
        <f t="shared" si="4"/>
        <v>115716013.5</v>
      </c>
      <c r="G35" s="336">
        <f t="shared" si="4"/>
        <v>1400769262.5</v>
      </c>
      <c r="H35" s="336">
        <f t="shared" si="4"/>
        <v>1147550492.76</v>
      </c>
      <c r="I35" s="336">
        <f t="shared" si="4"/>
        <v>1147550492.76</v>
      </c>
      <c r="J35" s="545">
        <f t="shared" si="4"/>
        <v>-137502756.24000004</v>
      </c>
    </row>
    <row r="36" spans="2:11">
      <c r="B36" s="339"/>
      <c r="C36" s="339"/>
      <c r="D36" s="339"/>
      <c r="E36" s="340"/>
      <c r="F36" s="340"/>
      <c r="G36" s="340"/>
      <c r="H36" s="547" t="s">
        <v>266</v>
      </c>
      <c r="I36" s="548"/>
      <c r="J36" s="546"/>
    </row>
    <row r="37" spans="2:11">
      <c r="B37" s="341" t="s">
        <v>267</v>
      </c>
      <c r="C37" s="341"/>
      <c r="D37" s="342"/>
      <c r="E37" s="342"/>
      <c r="F37" s="342"/>
      <c r="G37" s="343"/>
      <c r="H37" s="342"/>
      <c r="I37" s="342"/>
      <c r="J37" s="342"/>
    </row>
    <row r="38" spans="2:11">
      <c r="B38" s="342"/>
      <c r="C38" s="342"/>
      <c r="D38" s="342"/>
      <c r="E38" s="343"/>
      <c r="F38" s="343"/>
      <c r="G38" s="343"/>
      <c r="H38" s="343"/>
      <c r="I38" s="343"/>
      <c r="J38" s="343"/>
      <c r="K38" s="48"/>
    </row>
    <row r="39" spans="2:11">
      <c r="G39" s="48"/>
      <c r="H39" s="48"/>
    </row>
    <row r="41" spans="2:11">
      <c r="G41" s="48"/>
    </row>
    <row r="43" spans="2:11">
      <c r="G43" s="48"/>
    </row>
  </sheetData>
  <mergeCells count="18">
    <mergeCell ref="C25:D25"/>
    <mergeCell ref="C30:D30"/>
    <mergeCell ref="C31:D31"/>
    <mergeCell ref="J35:J36"/>
    <mergeCell ref="H36:I36"/>
    <mergeCell ref="C22:D22"/>
    <mergeCell ref="B3:J3"/>
    <mergeCell ref="B4:J4"/>
    <mergeCell ref="B5:J5"/>
    <mergeCell ref="B6:J6"/>
    <mergeCell ref="B7:D9"/>
    <mergeCell ref="E7:I7"/>
    <mergeCell ref="J7:J8"/>
    <mergeCell ref="C12:D12"/>
    <mergeCell ref="C14:D14"/>
    <mergeCell ref="C16:D16"/>
    <mergeCell ref="C18:D18"/>
    <mergeCell ref="C20:D20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ignoredErrors>
    <ignoredError sqref="E9:F9 H9:I9" numberStoredAsText="1"/>
    <ignoredError sqref="F12 F14 F16 F22 F25:F26 F28 F30 H12:I12 H14:I14 H16:I16 H22:I22 H25:I25" unlockedFormula="1"/>
    <ignoredError sqref="G29 G25 G22 G20 G32:G33 G18 G16 G14 G11:G12 J32 J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SITFIN</vt:lpstr>
      <vt:lpstr>ANACT</vt:lpstr>
      <vt:lpstr>ANADEU</vt:lpstr>
      <vt:lpstr>VARHDA</vt:lpstr>
      <vt:lpstr>ACTIV</vt:lpstr>
      <vt:lpstr>CAMBSITFIN</vt:lpstr>
      <vt:lpstr>FLUJO</vt:lpstr>
      <vt:lpstr>ANAING</vt:lpstr>
      <vt:lpstr>INGFTE</vt:lpstr>
      <vt:lpstr>OBJGAS</vt:lpstr>
      <vt:lpstr>TIPGAS</vt:lpstr>
      <vt:lpstr>ADM</vt:lpstr>
      <vt:lpstr>FUNC</vt:lpstr>
      <vt:lpstr>PROGR</vt:lpstr>
      <vt:lpstr>END</vt:lpstr>
      <vt:lpstr>INT</vt:lpstr>
      <vt:lpstr>OBJGAS!Títulos_a_imprimir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r</cp:lastModifiedBy>
  <cp:lastPrinted>2016-10-24T14:31:55Z</cp:lastPrinted>
  <dcterms:created xsi:type="dcterms:W3CDTF">2016-10-24T13:42:17Z</dcterms:created>
  <dcterms:modified xsi:type="dcterms:W3CDTF">2016-10-31T21:51:31Z</dcterms:modified>
</cp:coreProperties>
</file>